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1e86711b4eff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Cali" sheetId="1" r:id="R96c649abfab946b4"/>
    <x:sheet xmlns:r="http://schemas.openxmlformats.org/officeDocument/2006/relationships" name="Istruzioni" sheetId="2" r:id="Rbb7e1c36a2c6491f"/>
  </x:sheets>
  <x:definedNames>
    <x:definedName name="_xlnm.Print_Area" localSheetId="0">'Cali'!A1:H381</x:definedName>
    <x:definedName name="_xlnm.Print_Titles" localSheetId="0">'Cali'!1:13</x:definedName>
    <x:definedName name="_xlnm.Print_Area" localSheetId="1">'Istruzioni'!A1:F17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0%"/>
    <x:numFmt numFmtId="201" formatCode="#,##0.0000"/>
    <x:numFmt numFmtId="202" formatCode="dd/mm/yyyy"/>
    <x:numFmt numFmtId="203" formatCode="0.000000%"/>
    <x:numFmt numFmtId="204" formatCode="#,##0.000000"/>
  </x:numFmts>
  <x:fonts count="5">
    <x:font>
      <x:sz val="11"/>
      <x:name val="Carlito"/>
    </x:font>
    <x:font>
      <x:sz val="11"/>
      <x:name val="Arial"/>
    </x:font>
    <x:font>
      <x:b/>
      <x:sz val="16"/>
      <x:color rgb="FF123454"/>
      <x:name val="Arial"/>
    </x:font>
    <x:font>
      <x:b/>
      <x:sz val="11"/>
      <x:color rgb="FFFFFFFF"/>
      <x:name val="Arial"/>
    </x:font>
    <x:font>
      <x:sz val="11"/>
      <x:color rgb="FF1234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23454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2" borderId="0" xfId="0" applyNumberFormat="1" applyFont="1" applyFill="1" applyBorder="1" applyAlignment="1" applyProtection="1">
      <x:alignment vertical="center"/>
      <x:protection locked="0" hidden="0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201" fontId="1" fillId="2" borderId="0" xfId="0" applyNumberFormat="1" applyFont="1" applyFill="1" applyBorder="1" applyAlignment="1" applyProtection="1">
      <x:alignment vertical="center"/>
      <x:protection locked="0" hidden="0"/>
    </x:xf>
    <x:xf numFmtId="200" fontId="1" fillId="2" borderId="0" xfId="0" applyNumberFormat="1" applyFont="1" applyFill="1" applyBorder="1" applyAlignment="1" applyProtection="1">
      <x:alignment vertical="center"/>
      <x:protection locked="0" hidden="0"/>
    </x:xf>
    <x:xf numFmtId="0" fontId="3" fillId="3" borderId="0" xfId="0" applyNumberFormat="1" applyFont="1" applyFill="1" applyBorder="1" applyAlignment="1" applyProtection="1">
      <x:alignment vertical="center" wrapText="1"/>
      <x:protection locked="1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1" fontId="1" fillId="0" borderId="0" xfId="0" applyNumberFormat="1" applyFont="1" applyFill="1" applyBorder="1" applyAlignment="1" applyProtection="1">
      <x:alignment vertical="center"/>
      <x:protection locked="1" hidden="1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2" borderId="0" xfId="0" applyNumberFormat="1" applyFont="1" applyFill="1" applyBorder="1" applyAlignment="1" applyProtection="1">
      <x:alignment vertical="center"/>
      <x:protection locked="0" hidden="0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201" fontId="1" fillId="2" borderId="0" xfId="0" applyNumberFormat="1" applyFont="1" applyFill="1" applyBorder="1" applyAlignment="1" applyProtection="1">
      <x:alignment vertical="center"/>
      <x:protection locked="0" hidden="0"/>
    </x:xf>
    <x:xf numFmtId="200" fontId="1" fillId="2" borderId="0" xfId="0" applyNumberFormat="1" applyFont="1" applyFill="1" applyBorder="1" applyAlignment="1" applyProtection="1">
      <x:alignment vertical="center"/>
      <x:protection locked="0" hidden="0"/>
    </x:xf>
    <x:xf numFmtId="0" fontId="3" fillId="3" borderId="0" xfId="0" applyNumberFormat="1" applyFont="1" applyFill="1" applyBorder="1" applyAlignment="1" applyProtection="1">
      <x:alignment vertical="center" wrapText="1"/>
      <x:protection locked="1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1" fontId="1" fillId="0" borderId="0" xfId="0" applyNumberFormat="1" applyFont="1" applyFill="1" applyBorder="1" applyAlignment="1" applyProtection="1">
      <x:alignment vertical="center"/>
      <x:protection locked="1" hidden="1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right" vertical="center" wrapText="1"/>
    </x:xf>
    <x:xf numFmtId="0" fontId="4" fillId="4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1" fillId="2" borderId="0" xfId="0" applyNumberFormat="1" applyFont="1" applyFill="1" applyBorder="1" applyAlignment="1" applyProtection="1">
      <x:alignment vertical="center"/>
      <x:protection locked="0" hidden="0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201" fontId="1" fillId="2" borderId="0" xfId="0" applyNumberFormat="1" applyFont="1" applyFill="1" applyBorder="1" applyAlignment="1" applyProtection="1">
      <x:alignment vertical="center"/>
      <x:protection locked="0" hidden="0"/>
    </x:xf>
    <x:xf numFmtId="200" fontId="1" fillId="2" borderId="0" xfId="0" applyNumberFormat="1" applyFont="1" applyFill="1" applyBorder="1" applyAlignment="1" applyProtection="1">
      <x:alignment vertical="center"/>
      <x:protection locked="0" hidden="0"/>
    </x:xf>
    <x:xf numFmtId="0" fontId="3" fillId="3" borderId="0" xfId="0" applyNumberFormat="1" applyFont="1" applyFill="1" applyBorder="1" applyAlignment="1" applyProtection="1">
      <x:alignment vertical="center" wrapText="1"/>
      <x:protection locked="1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1" fontId="1" fillId="0" borderId="0" xfId="0" applyNumberFormat="1" applyFont="1" applyFill="1" applyBorder="1" applyAlignment="1" applyProtection="1">
      <x:alignment vertical="center"/>
      <x:protection locked="1" hidden="1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/>
      <x:protection locked="1" hidden="1"/>
    </x:xf>
  </x:cellXfs>
  <x:cellStyles count="1">
    <x:cellStyle name="Normal" xfId="0"/>
  </x:cellStyles>
  <x:dxfs count="1">
    <x:dxf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b610731244f00" /><Relationship Type="http://schemas.openxmlformats.org/officeDocument/2006/relationships/theme" Target="/xl/theme/theme1.xml" Id="R56664d15b0414695" /><Relationship Type="http://schemas.openxmlformats.org/officeDocument/2006/relationships/sharedStrings" Target="/xl/sharedStrings.xml" Id="R37778ade685f4edb" /><Relationship Type="http://schemas.openxmlformats.org/officeDocument/2006/relationships/worksheet" Target="/xl/worksheets/sheet1.xml" Id="R96c649abfab946b4" /><Relationship Type="http://schemas.openxmlformats.org/officeDocument/2006/relationships/worksheet" Target="/xl/worksheets/sheet2.xml" Id="Rbb7e1c36a2c649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2738b110faf45c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417b2a50f4f4d5a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31bc1643-f0a8-48ee-86e8-ab81037265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738b110faf45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bdfeaff0-8f05-42fe-a3bf-68cb0a3d94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17b2a50f4f4d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a6bd265ac8e4c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e82c2593ab84ebc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2" hidden="0" customWidth="1"/>
    <x:col min="7" max="7" width="23" hidden="0" customWidth="1"/>
    <x:col min="8" max="8" width="28" hidden="0" customWidth="1"/>
  </x:cols>
  <x:sheetData>
    <x:row r="1" ht="85" customHeight="1">
      <x:c r="A1" s="43" t="str">
        <x:v>M3C di Mirko Checchetto
Consulenza applicativa e soluzioni informatiche per le accise
345 9790237  |  mirko.checchetto@m3c.it  |  www.m3c.it</x:v>
      </x:c>
      <x:c r="B1" s="43"/>
      <x:c r="C1" s="43"/>
      <x:c r="D1" s="43"/>
      <x:c r="E1" s="43"/>
      <x:c r="F1" s="43"/>
      <x:c r="G1" s="43"/>
      <x:c r="H1" s="43"/>
    </x:row>
    <x:row r="2" ht="25" customHeight="1">
      <x:c r="A2" s="44" t="str">
        <x:v>Prospetto annuale dei cali di giacenza</x:v>
      </x:c>
      <x:c r="B2" s="45"/>
      <x:c r="C2" s="45"/>
      <x:c r="D2" s="45"/>
      <x:c r="E2" s="45"/>
      <x:c r="F2" s="45"/>
      <x:c r="G2" s="45"/>
      <x:c r="H2" s="45"/>
    </x:row>
    <x:row r="3" ht="25" customHeight="1">
      <x:c r="A3" s="45" t="str">
        <x:v>Celle gialle compilabili. Formule e struttura protette.</x:v>
      </x:c>
      <x:c r="B3" s="45"/>
      <x:c r="C3" s="45"/>
      <x:c r="D3" s="45"/>
      <x:c r="E3" s="45"/>
      <x:c r="F3" s="45"/>
      <x:c r="G3" s="45"/>
      <x:c r="H3" s="45"/>
    </x:row>
    <x:row r="4" ht="25" customHeight="1">
      <x:c r="A4" s="45"/>
      <x:c r="B4" s="45"/>
      <x:c r="C4" s="45"/>
      <x:c r="D4" s="45"/>
      <x:c r="E4" s="45"/>
      <x:c r="F4" s="45"/>
      <x:c r="G4" s="45"/>
      <x:c r="H4" s="45"/>
    </x:row>
    <x:row r="5" ht="25" customHeight="1">
      <x:c r="A5" s="45" t="str">
        <x:v>Anno</x:v>
      </x:c>
      <x:c r="B5" s="46" t="n">
        <x:v>2026</x:v>
      </x:c>
      <x:c r="C5" s="47" t="str">
        <x:v>Tutti i giorni dal 1° gennaio al 31 dicembre, compresi quelli senza movimenti. Per un anno non concluso non usare il totale annuo come calo maturato.</x:v>
      </x:c>
      <x:c r="D5" s="45"/>
      <x:c r="E5" s="45"/>
      <x:c r="F5" s="45"/>
      <x:c r="G5" s="45"/>
      <x:c r="H5" s="45"/>
    </x:row>
    <x:row r="6" ht="25" customHeight="1">
      <x:c r="A6" s="45" t="str">
        <x:v>Prodotto / registro</x:v>
      </x:c>
      <x:c r="B6" s="46"/>
      <x:c r="C6" s="45"/>
      <x:c r="D6" s="45"/>
      <x:c r="E6" s="45"/>
      <x:c r="F6" s="45"/>
      <x:c r="G6" s="45"/>
      <x:c r="H6" s="45"/>
    </x:row>
    <x:row r="7" ht="25" customHeight="1">
      <x:c r="A7" s="45" t="str">
        <x:v>Giacenza iniziale l.a.</x:v>
      </x:c>
      <x:c r="B7" s="48"/>
      <x:c r="C7" s="45"/>
      <x:c r="D7" s="45"/>
      <x:c r="E7" s="45"/>
      <x:c r="F7" s="45"/>
      <x:c r="G7" s="45"/>
      <x:c r="H7" s="45"/>
    </x:row>
    <x:row r="8" ht="25" customHeight="1">
      <x:c r="A8" s="45" t="str">
        <x:v>Aliquota annuale</x:v>
      </x:c>
      <x:c r="B8" s="49"/>
      <x:c r="C8" s="47" t="str">
        <x:v>Carichi e scarichi giornalieri: celle vuote = nessun movimento. Aliquota annuale da inserire con il simbolo %. Il divisore 365 riprende il modello originario ed è modificabile.</x:v>
      </x:c>
      <x:c r="D8" s="45"/>
      <x:c r="E8" s="45"/>
      <x:c r="F8" s="45"/>
      <x:c r="G8" s="45"/>
      <x:c r="H8" s="45"/>
    </x:row>
    <x:row r="9" ht="25" customHeight="1">
      <x:c r="A9" s="45" t="str">
        <x:v>Divisore giorni</x:v>
      </x:c>
      <x:c r="B9" s="46" t="n">
        <x:v>365</x:v>
      </x:c>
      <x:c r="C9" s="45"/>
      <x:c r="D9" s="45"/>
      <x:c r="E9" s="45"/>
      <x:c r="F9" s="45"/>
      <x:c r="G9" s="45"/>
      <x:c r="H9" s="45"/>
    </x:row>
    <x:row r="10" ht="25" customHeight="1">
      <x:c r="A10" s="45"/>
      <x:c r="B10" s="45"/>
      <x:c r="C10" s="45"/>
      <x:c r="D10" s="45"/>
      <x:c r="E10" s="45"/>
      <x:c r="F10" s="45"/>
      <x:c r="G10" s="45"/>
      <x:c r="H10" s="45"/>
    </x:row>
    <x:row r="11" ht="25" customHeight="1">
      <x:c r="A11" s="45"/>
      <x:c r="B11" s="45"/>
      <x:c r="C11" s="45"/>
      <x:c r="D11" s="45"/>
      <x:c r="E11" s="45"/>
      <x:c r="F11" s="45"/>
      <x:c r="G11" s="45"/>
      <x:c r="H11" s="45"/>
    </x:row>
    <x:row r="12" ht="25" customHeight="1">
      <x:c r="A12" s="45"/>
      <x:c r="B12" s="45"/>
      <x:c r="C12" s="45"/>
      <x:c r="D12" s="45"/>
      <x:c r="E12" s="45"/>
      <x:c r="F12" s="45"/>
      <x:c r="G12" s="45"/>
      <x:c r="H12" s="45"/>
    </x:row>
    <x:row r="13" ht="55" customHeight="1">
      <x:c r="A13" s="50" t="str">
        <x:v>Data</x:v>
      </x:c>
      <x:c r="B13" s="50" t="str">
        <x:v>Giacenza iniziale l.a.</x:v>
      </x:c>
      <x:c r="C13" s="50" t="str">
        <x:v>Carico l.a.</x:v>
      </x:c>
      <x:c r="D13" s="50" t="str">
        <x:v>Scarico l.a.</x:v>
      </x:c>
      <x:c r="E13" s="50" t="str">
        <x:v>Giacenza finale l.a.</x:v>
      </x:c>
      <x:c r="F13" s="50" t="str">
        <x:v>Aliquota giornaliera</x:v>
      </x:c>
      <x:c r="G13" s="50" t="str">
        <x:v>Calo giornaliero l.a.</x:v>
      </x:c>
      <x:c r="H13" s="50" t="str">
        <x:v>Controllo</x:v>
      </x:c>
    </x:row>
    <x:row r="14" ht="25" customHeight="1">
      <x:c r="A14" s="51" t="n">
        <x:f>IF(OR(NOT(ISNUMBER($B$5)),$B$5&lt;1900,$B$5&gt;2100),"",IF(DATE($B$5,1,1)+0&gt;DATE($B$5,12,31),"",DATE($B$5,1,1)+0))</x:f>
        <x:v>46023</x:v>
      </x:c>
      <x:c r="B14" s="52" t="str">
        <x:f>IF(OR(A14="",NOT(ISNUMBER($B$7))),"",$B$7)</x:f>
      </x:c>
      <x:c r="C14" s="48"/>
      <x:c r="D14" s="48"/>
      <x:c r="E14" s="52" t="str">
        <x:f>IF(B14="","",B14+SUM(C14)-SUM(D14))</x:f>
      </x:c>
      <x:c r="F14" s="53" t="str">
        <x:f>IF(OR(A14="",COUNT($B$8:$B$9)&lt;2,$B$9&lt;=0,$B$8&lt;0,$B$8&gt;1),"",$B$8/$B$9)</x:f>
      </x:c>
      <x:c r="G14" s="54" t="str">
        <x:f>IF(OR(E14="",F14=""),"",E14*F14)</x:f>
      </x:c>
      <x:c r="H14" s="55" t="str">
        <x:f>IF(A14="",IF(COUNTA(C14:D14)&gt;0,"Fuori anno",""),IF(OR(COUNT(C14:D14)&lt;&gt;COUNTA(C14:D14),C14&lt;0,D14&lt;0,E14&lt;0),"Da verificare",""))</x:f>
      </x:c>
    </x:row>
    <x:row r="15" ht="25" customHeight="1">
      <x:c r="A15" s="51" t="n">
        <x:f>IF(OR(NOT(ISNUMBER($B$5)),$B$5&lt;1900,$B$5&gt;2100),"",IF(DATE($B$5,1,1)+1&gt;DATE($B$5,12,31),"",DATE($B$5,1,1)+1))</x:f>
        <x:v>46024</x:v>
      </x:c>
      <x:c r="B15" s="52" t="str">
        <x:f>IF(OR(A15="",NOT(ISNUMBER($B$7))),"",E14)</x:f>
      </x:c>
      <x:c r="C15" s="48"/>
      <x:c r="D15" s="48"/>
      <x:c r="E15" s="52" t="str">
        <x:f>IF(B15="","",B15+SUM(C15)-SUM(D15))</x:f>
      </x:c>
      <x:c r="F15" s="53" t="str">
        <x:f>IF(OR(A15="",COUNT($B$8:$B$9)&lt;2,$B$9&lt;=0,$B$8&lt;0,$B$8&gt;1),"",$B$8/$B$9)</x:f>
      </x:c>
      <x:c r="G15" s="54" t="str">
        <x:f>IF(OR(E15="",F15=""),"",E15*F15)</x:f>
      </x:c>
      <x:c r="H15" s="55" t="str">
        <x:f>IF(A15="",IF(COUNTA(C15:D15)&gt;0,"Fuori anno",""),IF(OR(COUNT(C15:D15)&lt;&gt;COUNTA(C15:D15),C15&lt;0,D15&lt;0,E15&lt;0),"Da verificare",""))</x:f>
      </x:c>
    </x:row>
    <x:row r="16" ht="25" customHeight="1">
      <x:c r="A16" s="51" t="n">
        <x:f>IF(OR(NOT(ISNUMBER($B$5)),$B$5&lt;1900,$B$5&gt;2100),"",IF(DATE($B$5,1,1)+2&gt;DATE($B$5,12,31),"",DATE($B$5,1,1)+2))</x:f>
        <x:v>46025</x:v>
      </x:c>
      <x:c r="B16" s="52" t="str">
        <x:f>IF(OR(A16="",NOT(ISNUMBER($B$7))),"",E15)</x:f>
      </x:c>
      <x:c r="C16" s="48"/>
      <x:c r="D16" s="48"/>
      <x:c r="E16" s="52" t="str">
        <x:f>IF(B16="","",B16+SUM(C16)-SUM(D16))</x:f>
      </x:c>
      <x:c r="F16" s="53" t="str">
        <x:f>IF(OR(A16="",COUNT($B$8:$B$9)&lt;2,$B$9&lt;=0,$B$8&lt;0,$B$8&gt;1),"",$B$8/$B$9)</x:f>
      </x:c>
      <x:c r="G16" s="54" t="str">
        <x:f>IF(OR(E16="",F16=""),"",E16*F16)</x:f>
      </x:c>
      <x:c r="H16" s="55" t="str">
        <x:f>IF(A16="",IF(COUNTA(C16:D16)&gt;0,"Fuori anno",""),IF(OR(COUNT(C16:D16)&lt;&gt;COUNTA(C16:D16),C16&lt;0,D16&lt;0,E16&lt;0),"Da verificare",""))</x:f>
      </x:c>
    </x:row>
    <x:row r="17" ht="25" customHeight="1">
      <x:c r="A17" s="51" t="n">
        <x:f>IF(OR(NOT(ISNUMBER($B$5)),$B$5&lt;1900,$B$5&gt;2100),"",IF(DATE($B$5,1,1)+3&gt;DATE($B$5,12,31),"",DATE($B$5,1,1)+3))</x:f>
        <x:v>46026</x:v>
      </x:c>
      <x:c r="B17" s="52" t="str">
        <x:f>IF(OR(A17="",NOT(ISNUMBER($B$7))),"",E16)</x:f>
      </x:c>
      <x:c r="C17" s="48"/>
      <x:c r="D17" s="48"/>
      <x:c r="E17" s="52" t="str">
        <x:f>IF(B17="","",B17+SUM(C17)-SUM(D17))</x:f>
      </x:c>
      <x:c r="F17" s="53" t="str">
        <x:f>IF(OR(A17="",COUNT($B$8:$B$9)&lt;2,$B$9&lt;=0,$B$8&lt;0,$B$8&gt;1),"",$B$8/$B$9)</x:f>
      </x:c>
      <x:c r="G17" s="54" t="str">
        <x:f>IF(OR(E17="",F17=""),"",E17*F17)</x:f>
      </x:c>
      <x:c r="H17" s="55" t="str">
        <x:f>IF(A17="",IF(COUNTA(C17:D17)&gt;0,"Fuori anno",""),IF(OR(COUNT(C17:D17)&lt;&gt;COUNTA(C17:D17),C17&lt;0,D17&lt;0,E17&lt;0),"Da verificare",""))</x:f>
      </x:c>
    </x:row>
    <x:row r="18" ht="25" customHeight="1">
      <x:c r="A18" s="51" t="n">
        <x:f>IF(OR(NOT(ISNUMBER($B$5)),$B$5&lt;1900,$B$5&gt;2100),"",IF(DATE($B$5,1,1)+4&gt;DATE($B$5,12,31),"",DATE($B$5,1,1)+4))</x:f>
        <x:v>46027</x:v>
      </x:c>
      <x:c r="B18" s="52" t="str">
        <x:f>IF(OR(A18="",NOT(ISNUMBER($B$7))),"",E17)</x:f>
      </x:c>
      <x:c r="C18" s="48"/>
      <x:c r="D18" s="48"/>
      <x:c r="E18" s="52" t="str">
        <x:f>IF(B18="","",B18+SUM(C18)-SUM(D18))</x:f>
      </x:c>
      <x:c r="F18" s="53" t="str">
        <x:f>IF(OR(A18="",COUNT($B$8:$B$9)&lt;2,$B$9&lt;=0,$B$8&lt;0,$B$8&gt;1),"",$B$8/$B$9)</x:f>
      </x:c>
      <x:c r="G18" s="54" t="str">
        <x:f>IF(OR(E18="",F18=""),"",E18*F18)</x:f>
      </x:c>
      <x:c r="H18" s="55" t="str">
        <x:f>IF(A18="",IF(COUNTA(C18:D18)&gt;0,"Fuori anno",""),IF(OR(COUNT(C18:D18)&lt;&gt;COUNTA(C18:D18),C18&lt;0,D18&lt;0,E18&lt;0),"Da verificare",""))</x:f>
      </x:c>
    </x:row>
    <x:row r="19" ht="25" customHeight="1">
      <x:c r="A19" s="51" t="n">
        <x:f>IF(OR(NOT(ISNUMBER($B$5)),$B$5&lt;1900,$B$5&gt;2100),"",IF(DATE($B$5,1,1)+5&gt;DATE($B$5,12,31),"",DATE($B$5,1,1)+5))</x:f>
        <x:v>46028</x:v>
      </x:c>
      <x:c r="B19" s="52" t="str">
        <x:f>IF(OR(A19="",NOT(ISNUMBER($B$7))),"",E18)</x:f>
      </x:c>
      <x:c r="C19" s="48"/>
      <x:c r="D19" s="48"/>
      <x:c r="E19" s="52" t="str">
        <x:f>IF(B19="","",B19+SUM(C19)-SUM(D19))</x:f>
      </x:c>
      <x:c r="F19" s="53" t="str">
        <x:f>IF(OR(A19="",COUNT($B$8:$B$9)&lt;2,$B$9&lt;=0,$B$8&lt;0,$B$8&gt;1),"",$B$8/$B$9)</x:f>
      </x:c>
      <x:c r="G19" s="54" t="str">
        <x:f>IF(OR(E19="",F19=""),"",E19*F19)</x:f>
      </x:c>
      <x:c r="H19" s="55" t="str">
        <x:f>IF(A19="",IF(COUNTA(C19:D19)&gt;0,"Fuori anno",""),IF(OR(COUNT(C19:D19)&lt;&gt;COUNTA(C19:D19),C19&lt;0,D19&lt;0,E19&lt;0),"Da verificare",""))</x:f>
      </x:c>
    </x:row>
    <x:row r="20" ht="25" customHeight="1">
      <x:c r="A20" s="51" t="n">
        <x:f>IF(OR(NOT(ISNUMBER($B$5)),$B$5&lt;1900,$B$5&gt;2100),"",IF(DATE($B$5,1,1)+6&gt;DATE($B$5,12,31),"",DATE($B$5,1,1)+6))</x:f>
        <x:v>46029</x:v>
      </x:c>
      <x:c r="B20" s="52" t="str">
        <x:f>IF(OR(A20="",NOT(ISNUMBER($B$7))),"",E19)</x:f>
      </x:c>
      <x:c r="C20" s="48"/>
      <x:c r="D20" s="48"/>
      <x:c r="E20" s="52" t="str">
        <x:f>IF(B20="","",B20+SUM(C20)-SUM(D20))</x:f>
      </x:c>
      <x:c r="F20" s="53" t="str">
        <x:f>IF(OR(A20="",COUNT($B$8:$B$9)&lt;2,$B$9&lt;=0,$B$8&lt;0,$B$8&gt;1),"",$B$8/$B$9)</x:f>
      </x:c>
      <x:c r="G20" s="54" t="str">
        <x:f>IF(OR(E20="",F20=""),"",E20*F20)</x:f>
      </x:c>
      <x:c r="H20" s="55" t="str">
        <x:f>IF(A20="",IF(COUNTA(C20:D20)&gt;0,"Fuori anno",""),IF(OR(COUNT(C20:D20)&lt;&gt;COUNTA(C20:D20),C20&lt;0,D20&lt;0,E20&lt;0),"Da verificare",""))</x:f>
      </x:c>
    </x:row>
    <x:row r="21" ht="25" customHeight="1">
      <x:c r="A21" s="51" t="n">
        <x:f>IF(OR(NOT(ISNUMBER($B$5)),$B$5&lt;1900,$B$5&gt;2100),"",IF(DATE($B$5,1,1)+7&gt;DATE($B$5,12,31),"",DATE($B$5,1,1)+7))</x:f>
        <x:v>46030</x:v>
      </x:c>
      <x:c r="B21" s="52" t="str">
        <x:f>IF(OR(A21="",NOT(ISNUMBER($B$7))),"",E20)</x:f>
      </x:c>
      <x:c r="C21" s="48"/>
      <x:c r="D21" s="48"/>
      <x:c r="E21" s="52" t="str">
        <x:f>IF(B21="","",B21+SUM(C21)-SUM(D21))</x:f>
      </x:c>
      <x:c r="F21" s="53" t="str">
        <x:f>IF(OR(A21="",COUNT($B$8:$B$9)&lt;2,$B$9&lt;=0,$B$8&lt;0,$B$8&gt;1),"",$B$8/$B$9)</x:f>
      </x:c>
      <x:c r="G21" s="54" t="str">
        <x:f>IF(OR(E21="",F21=""),"",E21*F21)</x:f>
      </x:c>
      <x:c r="H21" s="55" t="str">
        <x:f>IF(A21="",IF(COUNTA(C21:D21)&gt;0,"Fuori anno",""),IF(OR(COUNT(C21:D21)&lt;&gt;COUNTA(C21:D21),C21&lt;0,D21&lt;0,E21&lt;0),"Da verificare",""))</x:f>
      </x:c>
    </x:row>
    <x:row r="22" ht="25" customHeight="1">
      <x:c r="A22" s="51" t="n">
        <x:f>IF(OR(NOT(ISNUMBER($B$5)),$B$5&lt;1900,$B$5&gt;2100),"",IF(DATE($B$5,1,1)+8&gt;DATE($B$5,12,31),"",DATE($B$5,1,1)+8))</x:f>
        <x:v>46031</x:v>
      </x:c>
      <x:c r="B22" s="52" t="str">
        <x:f>IF(OR(A22="",NOT(ISNUMBER($B$7))),"",E21)</x:f>
      </x:c>
      <x:c r="C22" s="48"/>
      <x:c r="D22" s="48"/>
      <x:c r="E22" s="52" t="str">
        <x:f>IF(B22="","",B22+SUM(C22)-SUM(D22))</x:f>
      </x:c>
      <x:c r="F22" s="53" t="str">
        <x:f>IF(OR(A22="",COUNT($B$8:$B$9)&lt;2,$B$9&lt;=0,$B$8&lt;0,$B$8&gt;1),"",$B$8/$B$9)</x:f>
      </x:c>
      <x:c r="G22" s="54" t="str">
        <x:f>IF(OR(E22="",F22=""),"",E22*F22)</x:f>
      </x:c>
      <x:c r="H22" s="55" t="str">
        <x:f>IF(A22="",IF(COUNTA(C22:D22)&gt;0,"Fuori anno",""),IF(OR(COUNT(C22:D22)&lt;&gt;COUNTA(C22:D22),C22&lt;0,D22&lt;0,E22&lt;0),"Da verificare",""))</x:f>
      </x:c>
    </x:row>
    <x:row r="23" ht="25" customHeight="1">
      <x:c r="A23" s="51" t="n">
        <x:f>IF(OR(NOT(ISNUMBER($B$5)),$B$5&lt;1900,$B$5&gt;2100),"",IF(DATE($B$5,1,1)+9&gt;DATE($B$5,12,31),"",DATE($B$5,1,1)+9))</x:f>
        <x:v>46032</x:v>
      </x:c>
      <x:c r="B23" s="52" t="str">
        <x:f>IF(OR(A23="",NOT(ISNUMBER($B$7))),"",E22)</x:f>
      </x:c>
      <x:c r="C23" s="48"/>
      <x:c r="D23" s="48"/>
      <x:c r="E23" s="52" t="str">
        <x:f>IF(B23="","",B23+SUM(C23)-SUM(D23))</x:f>
      </x:c>
      <x:c r="F23" s="53" t="str">
        <x:f>IF(OR(A23="",COUNT($B$8:$B$9)&lt;2,$B$9&lt;=0,$B$8&lt;0,$B$8&gt;1),"",$B$8/$B$9)</x:f>
      </x:c>
      <x:c r="G23" s="54" t="str">
        <x:f>IF(OR(E23="",F23=""),"",E23*F23)</x:f>
      </x:c>
      <x:c r="H23" s="55" t="str">
        <x:f>IF(A23="",IF(COUNTA(C23:D23)&gt;0,"Fuori anno",""),IF(OR(COUNT(C23:D23)&lt;&gt;COUNTA(C23:D23),C23&lt;0,D23&lt;0,E23&lt;0),"Da verificare",""))</x:f>
      </x:c>
    </x:row>
    <x:row r="24" ht="25" customHeight="1">
      <x:c r="A24" s="51" t="n">
        <x:f>IF(OR(NOT(ISNUMBER($B$5)),$B$5&lt;1900,$B$5&gt;2100),"",IF(DATE($B$5,1,1)+10&gt;DATE($B$5,12,31),"",DATE($B$5,1,1)+10))</x:f>
        <x:v>46033</x:v>
      </x:c>
      <x:c r="B24" s="52" t="str">
        <x:f>IF(OR(A24="",NOT(ISNUMBER($B$7))),"",E23)</x:f>
      </x:c>
      <x:c r="C24" s="48"/>
      <x:c r="D24" s="48"/>
      <x:c r="E24" s="52" t="str">
        <x:f>IF(B24="","",B24+SUM(C24)-SUM(D24))</x:f>
      </x:c>
      <x:c r="F24" s="53" t="str">
        <x:f>IF(OR(A24="",COUNT($B$8:$B$9)&lt;2,$B$9&lt;=0,$B$8&lt;0,$B$8&gt;1),"",$B$8/$B$9)</x:f>
      </x:c>
      <x:c r="G24" s="54" t="str">
        <x:f>IF(OR(E24="",F24=""),"",E24*F24)</x:f>
      </x:c>
      <x:c r="H24" s="55" t="str">
        <x:f>IF(A24="",IF(COUNTA(C24:D24)&gt;0,"Fuori anno",""),IF(OR(COUNT(C24:D24)&lt;&gt;COUNTA(C24:D24),C24&lt;0,D24&lt;0,E24&lt;0),"Da verificare",""))</x:f>
      </x:c>
    </x:row>
    <x:row r="25" ht="25" customHeight="1">
      <x:c r="A25" s="51" t="n">
        <x:f>IF(OR(NOT(ISNUMBER($B$5)),$B$5&lt;1900,$B$5&gt;2100),"",IF(DATE($B$5,1,1)+11&gt;DATE($B$5,12,31),"",DATE($B$5,1,1)+11))</x:f>
        <x:v>46034</x:v>
      </x:c>
      <x:c r="B25" s="52" t="str">
        <x:f>IF(OR(A25="",NOT(ISNUMBER($B$7))),"",E24)</x:f>
      </x:c>
      <x:c r="C25" s="48"/>
      <x:c r="D25" s="48"/>
      <x:c r="E25" s="52" t="str">
        <x:f>IF(B25="","",B25+SUM(C25)-SUM(D25))</x:f>
      </x:c>
      <x:c r="F25" s="53" t="str">
        <x:f>IF(OR(A25="",COUNT($B$8:$B$9)&lt;2,$B$9&lt;=0,$B$8&lt;0,$B$8&gt;1),"",$B$8/$B$9)</x:f>
      </x:c>
      <x:c r="G25" s="54" t="str">
        <x:f>IF(OR(E25="",F25=""),"",E25*F25)</x:f>
      </x:c>
      <x:c r="H25" s="55" t="str">
        <x:f>IF(A25="",IF(COUNTA(C25:D25)&gt;0,"Fuori anno",""),IF(OR(COUNT(C25:D25)&lt;&gt;COUNTA(C25:D25),C25&lt;0,D25&lt;0,E25&lt;0),"Da verificare",""))</x:f>
      </x:c>
    </x:row>
    <x:row r="26" ht="25" customHeight="1">
      <x:c r="A26" s="51" t="n">
        <x:f>IF(OR(NOT(ISNUMBER($B$5)),$B$5&lt;1900,$B$5&gt;2100),"",IF(DATE($B$5,1,1)+12&gt;DATE($B$5,12,31),"",DATE($B$5,1,1)+12))</x:f>
        <x:v>46035</x:v>
      </x:c>
      <x:c r="B26" s="52" t="str">
        <x:f>IF(OR(A26="",NOT(ISNUMBER($B$7))),"",E25)</x:f>
      </x:c>
      <x:c r="C26" s="48"/>
      <x:c r="D26" s="48"/>
      <x:c r="E26" s="52" t="str">
        <x:f>IF(B26="","",B26+SUM(C26)-SUM(D26))</x:f>
      </x:c>
      <x:c r="F26" s="53" t="str">
        <x:f>IF(OR(A26="",COUNT($B$8:$B$9)&lt;2,$B$9&lt;=0,$B$8&lt;0,$B$8&gt;1),"",$B$8/$B$9)</x:f>
      </x:c>
      <x:c r="G26" s="54" t="str">
        <x:f>IF(OR(E26="",F26=""),"",E26*F26)</x:f>
      </x:c>
      <x:c r="H26" s="55" t="str">
        <x:f>IF(A26="",IF(COUNTA(C26:D26)&gt;0,"Fuori anno",""),IF(OR(COUNT(C26:D26)&lt;&gt;COUNTA(C26:D26),C26&lt;0,D26&lt;0,E26&lt;0),"Da verificare",""))</x:f>
      </x:c>
    </x:row>
    <x:row r="27" ht="25" customHeight="1">
      <x:c r="A27" s="51" t="n">
        <x:f>IF(OR(NOT(ISNUMBER($B$5)),$B$5&lt;1900,$B$5&gt;2100),"",IF(DATE($B$5,1,1)+13&gt;DATE($B$5,12,31),"",DATE($B$5,1,1)+13))</x:f>
        <x:v>46036</x:v>
      </x:c>
      <x:c r="B27" s="52" t="str">
        <x:f>IF(OR(A27="",NOT(ISNUMBER($B$7))),"",E26)</x:f>
      </x:c>
      <x:c r="C27" s="48"/>
      <x:c r="D27" s="48"/>
      <x:c r="E27" s="52" t="str">
        <x:f>IF(B27="","",B27+SUM(C27)-SUM(D27))</x:f>
      </x:c>
      <x:c r="F27" s="53" t="str">
        <x:f>IF(OR(A27="",COUNT($B$8:$B$9)&lt;2,$B$9&lt;=0,$B$8&lt;0,$B$8&gt;1),"",$B$8/$B$9)</x:f>
      </x:c>
      <x:c r="G27" s="54" t="str">
        <x:f>IF(OR(E27="",F27=""),"",E27*F27)</x:f>
      </x:c>
      <x:c r="H27" s="55" t="str">
        <x:f>IF(A27="",IF(COUNTA(C27:D27)&gt;0,"Fuori anno",""),IF(OR(COUNT(C27:D27)&lt;&gt;COUNTA(C27:D27),C27&lt;0,D27&lt;0,E27&lt;0),"Da verificare",""))</x:f>
      </x:c>
    </x:row>
    <x:row r="28" ht="25" customHeight="1">
      <x:c r="A28" s="51" t="n">
        <x:f>IF(OR(NOT(ISNUMBER($B$5)),$B$5&lt;1900,$B$5&gt;2100),"",IF(DATE($B$5,1,1)+14&gt;DATE($B$5,12,31),"",DATE($B$5,1,1)+14))</x:f>
        <x:v>46037</x:v>
      </x:c>
      <x:c r="B28" s="52" t="str">
        <x:f>IF(OR(A28="",NOT(ISNUMBER($B$7))),"",E27)</x:f>
      </x:c>
      <x:c r="C28" s="48"/>
      <x:c r="D28" s="48"/>
      <x:c r="E28" s="52" t="str">
        <x:f>IF(B28="","",B28+SUM(C28)-SUM(D28))</x:f>
      </x:c>
      <x:c r="F28" s="53" t="str">
        <x:f>IF(OR(A28="",COUNT($B$8:$B$9)&lt;2,$B$9&lt;=0,$B$8&lt;0,$B$8&gt;1),"",$B$8/$B$9)</x:f>
      </x:c>
      <x:c r="G28" s="54" t="str">
        <x:f>IF(OR(E28="",F28=""),"",E28*F28)</x:f>
      </x:c>
      <x:c r="H28" s="55" t="str">
        <x:f>IF(A28="",IF(COUNTA(C28:D28)&gt;0,"Fuori anno",""),IF(OR(COUNT(C28:D28)&lt;&gt;COUNTA(C28:D28),C28&lt;0,D28&lt;0,E28&lt;0),"Da verificare",""))</x:f>
      </x:c>
    </x:row>
    <x:row r="29" ht="25" customHeight="1">
      <x:c r="A29" s="51" t="n">
        <x:f>IF(OR(NOT(ISNUMBER($B$5)),$B$5&lt;1900,$B$5&gt;2100),"",IF(DATE($B$5,1,1)+15&gt;DATE($B$5,12,31),"",DATE($B$5,1,1)+15))</x:f>
        <x:v>46038</x:v>
      </x:c>
      <x:c r="B29" s="52" t="str">
        <x:f>IF(OR(A29="",NOT(ISNUMBER($B$7))),"",E28)</x:f>
      </x:c>
      <x:c r="C29" s="48"/>
      <x:c r="D29" s="48"/>
      <x:c r="E29" s="52" t="str">
        <x:f>IF(B29="","",B29+SUM(C29)-SUM(D29))</x:f>
      </x:c>
      <x:c r="F29" s="53" t="str">
        <x:f>IF(OR(A29="",COUNT($B$8:$B$9)&lt;2,$B$9&lt;=0,$B$8&lt;0,$B$8&gt;1),"",$B$8/$B$9)</x:f>
      </x:c>
      <x:c r="G29" s="54" t="str">
        <x:f>IF(OR(E29="",F29=""),"",E29*F29)</x:f>
      </x:c>
      <x:c r="H29" s="55" t="str">
        <x:f>IF(A29="",IF(COUNTA(C29:D29)&gt;0,"Fuori anno",""),IF(OR(COUNT(C29:D29)&lt;&gt;COUNTA(C29:D29),C29&lt;0,D29&lt;0,E29&lt;0),"Da verificare",""))</x:f>
      </x:c>
    </x:row>
    <x:row r="30" ht="25" customHeight="1">
      <x:c r="A30" s="51" t="n">
        <x:f>IF(OR(NOT(ISNUMBER($B$5)),$B$5&lt;1900,$B$5&gt;2100),"",IF(DATE($B$5,1,1)+16&gt;DATE($B$5,12,31),"",DATE($B$5,1,1)+16))</x:f>
        <x:v>46039</x:v>
      </x:c>
      <x:c r="B30" s="52" t="str">
        <x:f>IF(OR(A30="",NOT(ISNUMBER($B$7))),"",E29)</x:f>
      </x:c>
      <x:c r="C30" s="48"/>
      <x:c r="D30" s="48"/>
      <x:c r="E30" s="52" t="str">
        <x:f>IF(B30="","",B30+SUM(C30)-SUM(D30))</x:f>
      </x:c>
      <x:c r="F30" s="53" t="str">
        <x:f>IF(OR(A30="",COUNT($B$8:$B$9)&lt;2,$B$9&lt;=0,$B$8&lt;0,$B$8&gt;1),"",$B$8/$B$9)</x:f>
      </x:c>
      <x:c r="G30" s="54" t="str">
        <x:f>IF(OR(E30="",F30=""),"",E30*F30)</x:f>
      </x:c>
      <x:c r="H30" s="55" t="str">
        <x:f>IF(A30="",IF(COUNTA(C30:D30)&gt;0,"Fuori anno",""),IF(OR(COUNT(C30:D30)&lt;&gt;COUNTA(C30:D30),C30&lt;0,D30&lt;0,E30&lt;0),"Da verificare",""))</x:f>
      </x:c>
    </x:row>
    <x:row r="31" ht="25" customHeight="1">
      <x:c r="A31" s="51" t="n">
        <x:f>IF(OR(NOT(ISNUMBER($B$5)),$B$5&lt;1900,$B$5&gt;2100),"",IF(DATE($B$5,1,1)+17&gt;DATE($B$5,12,31),"",DATE($B$5,1,1)+17))</x:f>
        <x:v>46040</x:v>
      </x:c>
      <x:c r="B31" s="52" t="str">
        <x:f>IF(OR(A31="",NOT(ISNUMBER($B$7))),"",E30)</x:f>
      </x:c>
      <x:c r="C31" s="48"/>
      <x:c r="D31" s="48"/>
      <x:c r="E31" s="52" t="str">
        <x:f>IF(B31="","",B31+SUM(C31)-SUM(D31))</x:f>
      </x:c>
      <x:c r="F31" s="53" t="str">
        <x:f>IF(OR(A31="",COUNT($B$8:$B$9)&lt;2,$B$9&lt;=0,$B$8&lt;0,$B$8&gt;1),"",$B$8/$B$9)</x:f>
      </x:c>
      <x:c r="G31" s="54" t="str">
        <x:f>IF(OR(E31="",F31=""),"",E31*F31)</x:f>
      </x:c>
      <x:c r="H31" s="55" t="str">
        <x:f>IF(A31="",IF(COUNTA(C31:D31)&gt;0,"Fuori anno",""),IF(OR(COUNT(C31:D31)&lt;&gt;COUNTA(C31:D31),C31&lt;0,D31&lt;0,E31&lt;0),"Da verificare",""))</x:f>
      </x:c>
    </x:row>
    <x:row r="32" ht="25" customHeight="1">
      <x:c r="A32" s="51" t="n">
        <x:f>IF(OR(NOT(ISNUMBER($B$5)),$B$5&lt;1900,$B$5&gt;2100),"",IF(DATE($B$5,1,1)+18&gt;DATE($B$5,12,31),"",DATE($B$5,1,1)+18))</x:f>
        <x:v>46041</x:v>
      </x:c>
      <x:c r="B32" s="52" t="str">
        <x:f>IF(OR(A32="",NOT(ISNUMBER($B$7))),"",E31)</x:f>
      </x:c>
      <x:c r="C32" s="48"/>
      <x:c r="D32" s="48"/>
      <x:c r="E32" s="52" t="str">
        <x:f>IF(B32="","",B32+SUM(C32)-SUM(D32))</x:f>
      </x:c>
      <x:c r="F32" s="53" t="str">
        <x:f>IF(OR(A32="",COUNT($B$8:$B$9)&lt;2,$B$9&lt;=0,$B$8&lt;0,$B$8&gt;1),"",$B$8/$B$9)</x:f>
      </x:c>
      <x:c r="G32" s="54" t="str">
        <x:f>IF(OR(E32="",F32=""),"",E32*F32)</x:f>
      </x:c>
      <x:c r="H32" s="55" t="str">
        <x:f>IF(A32="",IF(COUNTA(C32:D32)&gt;0,"Fuori anno",""),IF(OR(COUNT(C32:D32)&lt;&gt;COUNTA(C32:D32),C32&lt;0,D32&lt;0,E32&lt;0),"Da verificare",""))</x:f>
      </x:c>
    </x:row>
    <x:row r="33" ht="25" customHeight="1">
      <x:c r="A33" s="51" t="n">
        <x:f>IF(OR(NOT(ISNUMBER($B$5)),$B$5&lt;1900,$B$5&gt;2100),"",IF(DATE($B$5,1,1)+19&gt;DATE($B$5,12,31),"",DATE($B$5,1,1)+19))</x:f>
        <x:v>46042</x:v>
      </x:c>
      <x:c r="B33" s="52" t="str">
        <x:f>IF(OR(A33="",NOT(ISNUMBER($B$7))),"",E32)</x:f>
      </x:c>
      <x:c r="C33" s="48"/>
      <x:c r="D33" s="48"/>
      <x:c r="E33" s="52" t="str">
        <x:f>IF(B33="","",B33+SUM(C33)-SUM(D33))</x:f>
      </x:c>
      <x:c r="F33" s="53" t="str">
        <x:f>IF(OR(A33="",COUNT($B$8:$B$9)&lt;2,$B$9&lt;=0,$B$8&lt;0,$B$8&gt;1),"",$B$8/$B$9)</x:f>
      </x:c>
      <x:c r="G33" s="54" t="str">
        <x:f>IF(OR(E33="",F33=""),"",E33*F33)</x:f>
      </x:c>
      <x:c r="H33" s="55" t="str">
        <x:f>IF(A33="",IF(COUNTA(C33:D33)&gt;0,"Fuori anno",""),IF(OR(COUNT(C33:D33)&lt;&gt;COUNTA(C33:D33),C33&lt;0,D33&lt;0,E33&lt;0),"Da verificare",""))</x:f>
      </x:c>
    </x:row>
    <x:row r="34" ht="25" customHeight="1">
      <x:c r="A34" s="51" t="n">
        <x:f>IF(OR(NOT(ISNUMBER($B$5)),$B$5&lt;1900,$B$5&gt;2100),"",IF(DATE($B$5,1,1)+20&gt;DATE($B$5,12,31),"",DATE($B$5,1,1)+20))</x:f>
        <x:v>46043</x:v>
      </x:c>
      <x:c r="B34" s="52" t="str">
        <x:f>IF(OR(A34="",NOT(ISNUMBER($B$7))),"",E33)</x:f>
      </x:c>
      <x:c r="C34" s="48"/>
      <x:c r="D34" s="48"/>
      <x:c r="E34" s="52" t="str">
        <x:f>IF(B34="","",B34+SUM(C34)-SUM(D34))</x:f>
      </x:c>
      <x:c r="F34" s="53" t="str">
        <x:f>IF(OR(A34="",COUNT($B$8:$B$9)&lt;2,$B$9&lt;=0,$B$8&lt;0,$B$8&gt;1),"",$B$8/$B$9)</x:f>
      </x:c>
      <x:c r="G34" s="54" t="str">
        <x:f>IF(OR(E34="",F34=""),"",E34*F34)</x:f>
      </x:c>
      <x:c r="H34" s="55" t="str">
        <x:f>IF(A34="",IF(COUNTA(C34:D34)&gt;0,"Fuori anno",""),IF(OR(COUNT(C34:D34)&lt;&gt;COUNTA(C34:D34),C34&lt;0,D34&lt;0,E34&lt;0),"Da verificare",""))</x:f>
      </x:c>
    </x:row>
    <x:row r="35" ht="25" customHeight="1">
      <x:c r="A35" s="51" t="n">
        <x:f>IF(OR(NOT(ISNUMBER($B$5)),$B$5&lt;1900,$B$5&gt;2100),"",IF(DATE($B$5,1,1)+21&gt;DATE($B$5,12,31),"",DATE($B$5,1,1)+21))</x:f>
        <x:v>46044</x:v>
      </x:c>
      <x:c r="B35" s="52" t="str">
        <x:f>IF(OR(A35="",NOT(ISNUMBER($B$7))),"",E34)</x:f>
      </x:c>
      <x:c r="C35" s="48"/>
      <x:c r="D35" s="48"/>
      <x:c r="E35" s="52" t="str">
        <x:f>IF(B35="","",B35+SUM(C35)-SUM(D35))</x:f>
      </x:c>
      <x:c r="F35" s="53" t="str">
        <x:f>IF(OR(A35="",COUNT($B$8:$B$9)&lt;2,$B$9&lt;=0,$B$8&lt;0,$B$8&gt;1),"",$B$8/$B$9)</x:f>
      </x:c>
      <x:c r="G35" s="54" t="str">
        <x:f>IF(OR(E35="",F35=""),"",E35*F35)</x:f>
      </x:c>
      <x:c r="H35" s="55" t="str">
        <x:f>IF(A35="",IF(COUNTA(C35:D35)&gt;0,"Fuori anno",""),IF(OR(COUNT(C35:D35)&lt;&gt;COUNTA(C35:D35),C35&lt;0,D35&lt;0,E35&lt;0),"Da verificare",""))</x:f>
      </x:c>
    </x:row>
    <x:row r="36" ht="25" customHeight="1">
      <x:c r="A36" s="51" t="n">
        <x:f>IF(OR(NOT(ISNUMBER($B$5)),$B$5&lt;1900,$B$5&gt;2100),"",IF(DATE($B$5,1,1)+22&gt;DATE($B$5,12,31),"",DATE($B$5,1,1)+22))</x:f>
        <x:v>46045</x:v>
      </x:c>
      <x:c r="B36" s="52" t="str">
        <x:f>IF(OR(A36="",NOT(ISNUMBER($B$7))),"",E35)</x:f>
      </x:c>
      <x:c r="C36" s="48"/>
      <x:c r="D36" s="48"/>
      <x:c r="E36" s="52" t="str">
        <x:f>IF(B36="","",B36+SUM(C36)-SUM(D36))</x:f>
      </x:c>
      <x:c r="F36" s="53" t="str">
        <x:f>IF(OR(A36="",COUNT($B$8:$B$9)&lt;2,$B$9&lt;=0,$B$8&lt;0,$B$8&gt;1),"",$B$8/$B$9)</x:f>
      </x:c>
      <x:c r="G36" s="54" t="str">
        <x:f>IF(OR(E36="",F36=""),"",E36*F36)</x:f>
      </x:c>
      <x:c r="H36" s="55" t="str">
        <x:f>IF(A36="",IF(COUNTA(C36:D36)&gt;0,"Fuori anno",""),IF(OR(COUNT(C36:D36)&lt;&gt;COUNTA(C36:D36),C36&lt;0,D36&lt;0,E36&lt;0),"Da verificare",""))</x:f>
      </x:c>
    </x:row>
    <x:row r="37" ht="25" customHeight="1">
      <x:c r="A37" s="51" t="n">
        <x:f>IF(OR(NOT(ISNUMBER($B$5)),$B$5&lt;1900,$B$5&gt;2100),"",IF(DATE($B$5,1,1)+23&gt;DATE($B$5,12,31),"",DATE($B$5,1,1)+23))</x:f>
        <x:v>46046</x:v>
      </x:c>
      <x:c r="B37" s="52" t="str">
        <x:f>IF(OR(A37="",NOT(ISNUMBER($B$7))),"",E36)</x:f>
      </x:c>
      <x:c r="C37" s="48"/>
      <x:c r="D37" s="48"/>
      <x:c r="E37" s="52" t="str">
        <x:f>IF(B37="","",B37+SUM(C37)-SUM(D37))</x:f>
      </x:c>
      <x:c r="F37" s="53" t="str">
        <x:f>IF(OR(A37="",COUNT($B$8:$B$9)&lt;2,$B$9&lt;=0,$B$8&lt;0,$B$8&gt;1),"",$B$8/$B$9)</x:f>
      </x:c>
      <x:c r="G37" s="54" t="str">
        <x:f>IF(OR(E37="",F37=""),"",E37*F37)</x:f>
      </x:c>
      <x:c r="H37" s="55" t="str">
        <x:f>IF(A37="",IF(COUNTA(C37:D37)&gt;0,"Fuori anno",""),IF(OR(COUNT(C37:D37)&lt;&gt;COUNTA(C37:D37),C37&lt;0,D37&lt;0,E37&lt;0),"Da verificare",""))</x:f>
      </x:c>
    </x:row>
    <x:row r="38" ht="25" customHeight="1">
      <x:c r="A38" s="51" t="n">
        <x:f>IF(OR(NOT(ISNUMBER($B$5)),$B$5&lt;1900,$B$5&gt;2100),"",IF(DATE($B$5,1,1)+24&gt;DATE($B$5,12,31),"",DATE($B$5,1,1)+24))</x:f>
        <x:v>46047</x:v>
      </x:c>
      <x:c r="B38" s="52" t="str">
        <x:f>IF(OR(A38="",NOT(ISNUMBER($B$7))),"",E37)</x:f>
      </x:c>
      <x:c r="C38" s="48"/>
      <x:c r="D38" s="48"/>
      <x:c r="E38" s="52" t="str">
        <x:f>IF(B38="","",B38+SUM(C38)-SUM(D38))</x:f>
      </x:c>
      <x:c r="F38" s="53" t="str">
        <x:f>IF(OR(A38="",COUNT($B$8:$B$9)&lt;2,$B$9&lt;=0,$B$8&lt;0,$B$8&gt;1),"",$B$8/$B$9)</x:f>
      </x:c>
      <x:c r="G38" s="54" t="str">
        <x:f>IF(OR(E38="",F38=""),"",E38*F38)</x:f>
      </x:c>
      <x:c r="H38" s="55" t="str">
        <x:f>IF(A38="",IF(COUNTA(C38:D38)&gt;0,"Fuori anno",""),IF(OR(COUNT(C38:D38)&lt;&gt;COUNTA(C38:D38),C38&lt;0,D38&lt;0,E38&lt;0),"Da verificare",""))</x:f>
      </x:c>
    </x:row>
    <x:row r="39" ht="25" customHeight="1">
      <x:c r="A39" s="51" t="n">
        <x:f>IF(OR(NOT(ISNUMBER($B$5)),$B$5&lt;1900,$B$5&gt;2100),"",IF(DATE($B$5,1,1)+25&gt;DATE($B$5,12,31),"",DATE($B$5,1,1)+25))</x:f>
        <x:v>46048</x:v>
      </x:c>
      <x:c r="B39" s="52" t="str">
        <x:f>IF(OR(A39="",NOT(ISNUMBER($B$7))),"",E38)</x:f>
      </x:c>
      <x:c r="C39" s="48"/>
      <x:c r="D39" s="48"/>
      <x:c r="E39" s="52" t="str">
        <x:f>IF(B39="","",B39+SUM(C39)-SUM(D39))</x:f>
      </x:c>
      <x:c r="F39" s="53" t="str">
        <x:f>IF(OR(A39="",COUNT($B$8:$B$9)&lt;2,$B$9&lt;=0,$B$8&lt;0,$B$8&gt;1),"",$B$8/$B$9)</x:f>
      </x:c>
      <x:c r="G39" s="54" t="str">
        <x:f>IF(OR(E39="",F39=""),"",E39*F39)</x:f>
      </x:c>
      <x:c r="H39" s="55" t="str">
        <x:f>IF(A39="",IF(COUNTA(C39:D39)&gt;0,"Fuori anno",""),IF(OR(COUNT(C39:D39)&lt;&gt;COUNTA(C39:D39),C39&lt;0,D39&lt;0,E39&lt;0),"Da verificare",""))</x:f>
      </x:c>
    </x:row>
    <x:row r="40" ht="25" customHeight="1">
      <x:c r="A40" s="51" t="n">
        <x:f>IF(OR(NOT(ISNUMBER($B$5)),$B$5&lt;1900,$B$5&gt;2100),"",IF(DATE($B$5,1,1)+26&gt;DATE($B$5,12,31),"",DATE($B$5,1,1)+26))</x:f>
        <x:v>46049</x:v>
      </x:c>
      <x:c r="B40" s="52" t="str">
        <x:f>IF(OR(A40="",NOT(ISNUMBER($B$7))),"",E39)</x:f>
      </x:c>
      <x:c r="C40" s="48"/>
      <x:c r="D40" s="48"/>
      <x:c r="E40" s="52" t="str">
        <x:f>IF(B40="","",B40+SUM(C40)-SUM(D40))</x:f>
      </x:c>
      <x:c r="F40" s="53" t="str">
        <x:f>IF(OR(A40="",COUNT($B$8:$B$9)&lt;2,$B$9&lt;=0,$B$8&lt;0,$B$8&gt;1),"",$B$8/$B$9)</x:f>
      </x:c>
      <x:c r="G40" s="54" t="str">
        <x:f>IF(OR(E40="",F40=""),"",E40*F40)</x:f>
      </x:c>
      <x:c r="H40" s="55" t="str">
        <x:f>IF(A40="",IF(COUNTA(C40:D40)&gt;0,"Fuori anno",""),IF(OR(COUNT(C40:D40)&lt;&gt;COUNTA(C40:D40),C40&lt;0,D40&lt;0,E40&lt;0),"Da verificare",""))</x:f>
      </x:c>
    </x:row>
    <x:row r="41" ht="25" customHeight="1">
      <x:c r="A41" s="51" t="n">
        <x:f>IF(OR(NOT(ISNUMBER($B$5)),$B$5&lt;1900,$B$5&gt;2100),"",IF(DATE($B$5,1,1)+27&gt;DATE($B$5,12,31),"",DATE($B$5,1,1)+27))</x:f>
        <x:v>46050</x:v>
      </x:c>
      <x:c r="B41" s="52" t="str">
        <x:f>IF(OR(A41="",NOT(ISNUMBER($B$7))),"",E40)</x:f>
      </x:c>
      <x:c r="C41" s="48"/>
      <x:c r="D41" s="48"/>
      <x:c r="E41" s="52" t="str">
        <x:f>IF(B41="","",B41+SUM(C41)-SUM(D41))</x:f>
      </x:c>
      <x:c r="F41" s="53" t="str">
        <x:f>IF(OR(A41="",COUNT($B$8:$B$9)&lt;2,$B$9&lt;=0,$B$8&lt;0,$B$8&gt;1),"",$B$8/$B$9)</x:f>
      </x:c>
      <x:c r="G41" s="54" t="str">
        <x:f>IF(OR(E41="",F41=""),"",E41*F41)</x:f>
      </x:c>
      <x:c r="H41" s="55" t="str">
        <x:f>IF(A41="",IF(COUNTA(C41:D41)&gt;0,"Fuori anno",""),IF(OR(COUNT(C41:D41)&lt;&gt;COUNTA(C41:D41),C41&lt;0,D41&lt;0,E41&lt;0),"Da verificare",""))</x:f>
      </x:c>
    </x:row>
    <x:row r="42" ht="25" customHeight="1">
      <x:c r="A42" s="51" t="n">
        <x:f>IF(OR(NOT(ISNUMBER($B$5)),$B$5&lt;1900,$B$5&gt;2100),"",IF(DATE($B$5,1,1)+28&gt;DATE($B$5,12,31),"",DATE($B$5,1,1)+28))</x:f>
        <x:v>46051</x:v>
      </x:c>
      <x:c r="B42" s="52" t="str">
        <x:f>IF(OR(A42="",NOT(ISNUMBER($B$7))),"",E41)</x:f>
      </x:c>
      <x:c r="C42" s="48"/>
      <x:c r="D42" s="48"/>
      <x:c r="E42" s="52" t="str">
        <x:f>IF(B42="","",B42+SUM(C42)-SUM(D42))</x:f>
      </x:c>
      <x:c r="F42" s="53" t="str">
        <x:f>IF(OR(A42="",COUNT($B$8:$B$9)&lt;2,$B$9&lt;=0,$B$8&lt;0,$B$8&gt;1),"",$B$8/$B$9)</x:f>
      </x:c>
      <x:c r="G42" s="54" t="str">
        <x:f>IF(OR(E42="",F42=""),"",E42*F42)</x:f>
      </x:c>
      <x:c r="H42" s="55" t="str">
        <x:f>IF(A42="",IF(COUNTA(C42:D42)&gt;0,"Fuori anno",""),IF(OR(COUNT(C42:D42)&lt;&gt;COUNTA(C42:D42),C42&lt;0,D42&lt;0,E42&lt;0),"Da verificare",""))</x:f>
      </x:c>
    </x:row>
    <x:row r="43" ht="25" customHeight="1">
      <x:c r="A43" s="51" t="n">
        <x:f>IF(OR(NOT(ISNUMBER($B$5)),$B$5&lt;1900,$B$5&gt;2100),"",IF(DATE($B$5,1,1)+29&gt;DATE($B$5,12,31),"",DATE($B$5,1,1)+29))</x:f>
        <x:v>46052</x:v>
      </x:c>
      <x:c r="B43" s="52" t="str">
        <x:f>IF(OR(A43="",NOT(ISNUMBER($B$7))),"",E42)</x:f>
      </x:c>
      <x:c r="C43" s="48"/>
      <x:c r="D43" s="48"/>
      <x:c r="E43" s="52" t="str">
        <x:f>IF(B43="","",B43+SUM(C43)-SUM(D43))</x:f>
      </x:c>
      <x:c r="F43" s="53" t="str">
        <x:f>IF(OR(A43="",COUNT($B$8:$B$9)&lt;2,$B$9&lt;=0,$B$8&lt;0,$B$8&gt;1),"",$B$8/$B$9)</x:f>
      </x:c>
      <x:c r="G43" s="54" t="str">
        <x:f>IF(OR(E43="",F43=""),"",E43*F43)</x:f>
      </x:c>
      <x:c r="H43" s="55" t="str">
        <x:f>IF(A43="",IF(COUNTA(C43:D43)&gt;0,"Fuori anno",""),IF(OR(COUNT(C43:D43)&lt;&gt;COUNTA(C43:D43),C43&lt;0,D43&lt;0,E43&lt;0),"Da verificare",""))</x:f>
      </x:c>
    </x:row>
    <x:row r="44" ht="25" customHeight="1">
      <x:c r="A44" s="51" t="n">
        <x:f>IF(OR(NOT(ISNUMBER($B$5)),$B$5&lt;1900,$B$5&gt;2100),"",IF(DATE($B$5,1,1)+30&gt;DATE($B$5,12,31),"",DATE($B$5,1,1)+30))</x:f>
        <x:v>46053</x:v>
      </x:c>
      <x:c r="B44" s="52" t="str">
        <x:f>IF(OR(A44="",NOT(ISNUMBER($B$7))),"",E43)</x:f>
      </x:c>
      <x:c r="C44" s="48"/>
      <x:c r="D44" s="48"/>
      <x:c r="E44" s="52" t="str">
        <x:f>IF(B44="","",B44+SUM(C44)-SUM(D44))</x:f>
      </x:c>
      <x:c r="F44" s="53" t="str">
        <x:f>IF(OR(A44="",COUNT($B$8:$B$9)&lt;2,$B$9&lt;=0,$B$8&lt;0,$B$8&gt;1),"",$B$8/$B$9)</x:f>
      </x:c>
      <x:c r="G44" s="54" t="str">
        <x:f>IF(OR(E44="",F44=""),"",E44*F44)</x:f>
      </x:c>
      <x:c r="H44" s="55" t="str">
        <x:f>IF(A44="",IF(COUNTA(C44:D44)&gt;0,"Fuori anno",""),IF(OR(COUNT(C44:D44)&lt;&gt;COUNTA(C44:D44),C44&lt;0,D44&lt;0,E44&lt;0),"Da verificare",""))</x:f>
      </x:c>
    </x:row>
    <x:row r="45" ht="25" customHeight="1">
      <x:c r="A45" s="51" t="n">
        <x:f>IF(OR(NOT(ISNUMBER($B$5)),$B$5&lt;1900,$B$5&gt;2100),"",IF(DATE($B$5,1,1)+31&gt;DATE($B$5,12,31),"",DATE($B$5,1,1)+31))</x:f>
        <x:v>46054</x:v>
      </x:c>
      <x:c r="B45" s="52" t="str">
        <x:f>IF(OR(A45="",NOT(ISNUMBER($B$7))),"",E44)</x:f>
      </x:c>
      <x:c r="C45" s="48"/>
      <x:c r="D45" s="48"/>
      <x:c r="E45" s="52" t="str">
        <x:f>IF(B45="","",B45+SUM(C45)-SUM(D45))</x:f>
      </x:c>
      <x:c r="F45" s="53" t="str">
        <x:f>IF(OR(A45="",COUNT($B$8:$B$9)&lt;2,$B$9&lt;=0,$B$8&lt;0,$B$8&gt;1),"",$B$8/$B$9)</x:f>
      </x:c>
      <x:c r="G45" s="54" t="str">
        <x:f>IF(OR(E45="",F45=""),"",E45*F45)</x:f>
      </x:c>
      <x:c r="H45" s="55" t="str">
        <x:f>IF(A45="",IF(COUNTA(C45:D45)&gt;0,"Fuori anno",""),IF(OR(COUNT(C45:D45)&lt;&gt;COUNTA(C45:D45),C45&lt;0,D45&lt;0,E45&lt;0),"Da verificare",""))</x:f>
      </x:c>
    </x:row>
    <x:row r="46" ht="25" customHeight="1">
      <x:c r="A46" s="51" t="n">
        <x:f>IF(OR(NOT(ISNUMBER($B$5)),$B$5&lt;1900,$B$5&gt;2100),"",IF(DATE($B$5,1,1)+32&gt;DATE($B$5,12,31),"",DATE($B$5,1,1)+32))</x:f>
        <x:v>46055</x:v>
      </x:c>
      <x:c r="B46" s="52" t="str">
        <x:f>IF(OR(A46="",NOT(ISNUMBER($B$7))),"",E45)</x:f>
      </x:c>
      <x:c r="C46" s="48"/>
      <x:c r="D46" s="48"/>
      <x:c r="E46" s="52" t="str">
        <x:f>IF(B46="","",B46+SUM(C46)-SUM(D46))</x:f>
      </x:c>
      <x:c r="F46" s="53" t="str">
        <x:f>IF(OR(A46="",COUNT($B$8:$B$9)&lt;2,$B$9&lt;=0,$B$8&lt;0,$B$8&gt;1),"",$B$8/$B$9)</x:f>
      </x:c>
      <x:c r="G46" s="54" t="str">
        <x:f>IF(OR(E46="",F46=""),"",E46*F46)</x:f>
      </x:c>
      <x:c r="H46" s="55" t="str">
        <x:f>IF(A46="",IF(COUNTA(C46:D46)&gt;0,"Fuori anno",""),IF(OR(COUNT(C46:D46)&lt;&gt;COUNTA(C46:D46),C46&lt;0,D46&lt;0,E46&lt;0),"Da verificare",""))</x:f>
      </x:c>
    </x:row>
    <x:row r="47" ht="25" customHeight="1">
      <x:c r="A47" s="51" t="n">
        <x:f>IF(OR(NOT(ISNUMBER($B$5)),$B$5&lt;1900,$B$5&gt;2100),"",IF(DATE($B$5,1,1)+33&gt;DATE($B$5,12,31),"",DATE($B$5,1,1)+33))</x:f>
        <x:v>46056</x:v>
      </x:c>
      <x:c r="B47" s="52" t="str">
        <x:f>IF(OR(A47="",NOT(ISNUMBER($B$7))),"",E46)</x:f>
      </x:c>
      <x:c r="C47" s="48"/>
      <x:c r="D47" s="48"/>
      <x:c r="E47" s="52" t="str">
        <x:f>IF(B47="","",B47+SUM(C47)-SUM(D47))</x:f>
      </x:c>
      <x:c r="F47" s="53" t="str">
        <x:f>IF(OR(A47="",COUNT($B$8:$B$9)&lt;2,$B$9&lt;=0,$B$8&lt;0,$B$8&gt;1),"",$B$8/$B$9)</x:f>
      </x:c>
      <x:c r="G47" s="54" t="str">
        <x:f>IF(OR(E47="",F47=""),"",E47*F47)</x:f>
      </x:c>
      <x:c r="H47" s="55" t="str">
        <x:f>IF(A47="",IF(COUNTA(C47:D47)&gt;0,"Fuori anno",""),IF(OR(COUNT(C47:D47)&lt;&gt;COUNTA(C47:D47),C47&lt;0,D47&lt;0,E47&lt;0),"Da verificare",""))</x:f>
      </x:c>
    </x:row>
    <x:row r="48" ht="25" customHeight="1">
      <x:c r="A48" s="51" t="n">
        <x:f>IF(OR(NOT(ISNUMBER($B$5)),$B$5&lt;1900,$B$5&gt;2100),"",IF(DATE($B$5,1,1)+34&gt;DATE($B$5,12,31),"",DATE($B$5,1,1)+34))</x:f>
        <x:v>46057</x:v>
      </x:c>
      <x:c r="B48" s="52" t="str">
        <x:f>IF(OR(A48="",NOT(ISNUMBER($B$7))),"",E47)</x:f>
      </x:c>
      <x:c r="C48" s="48"/>
      <x:c r="D48" s="48"/>
      <x:c r="E48" s="52" t="str">
        <x:f>IF(B48="","",B48+SUM(C48)-SUM(D48))</x:f>
      </x:c>
      <x:c r="F48" s="53" t="str">
        <x:f>IF(OR(A48="",COUNT($B$8:$B$9)&lt;2,$B$9&lt;=0,$B$8&lt;0,$B$8&gt;1),"",$B$8/$B$9)</x:f>
      </x:c>
      <x:c r="G48" s="54" t="str">
        <x:f>IF(OR(E48="",F48=""),"",E48*F48)</x:f>
      </x:c>
      <x:c r="H48" s="55" t="str">
        <x:f>IF(A48="",IF(COUNTA(C48:D48)&gt;0,"Fuori anno",""),IF(OR(COUNT(C48:D48)&lt;&gt;COUNTA(C48:D48),C48&lt;0,D48&lt;0,E48&lt;0),"Da verificare",""))</x:f>
      </x:c>
    </x:row>
    <x:row r="49" ht="25" customHeight="1">
      <x:c r="A49" s="51" t="n">
        <x:f>IF(OR(NOT(ISNUMBER($B$5)),$B$5&lt;1900,$B$5&gt;2100),"",IF(DATE($B$5,1,1)+35&gt;DATE($B$5,12,31),"",DATE($B$5,1,1)+35))</x:f>
        <x:v>46058</x:v>
      </x:c>
      <x:c r="B49" s="52" t="str">
        <x:f>IF(OR(A49="",NOT(ISNUMBER($B$7))),"",E48)</x:f>
      </x:c>
      <x:c r="C49" s="48"/>
      <x:c r="D49" s="48"/>
      <x:c r="E49" s="52" t="str">
        <x:f>IF(B49="","",B49+SUM(C49)-SUM(D49))</x:f>
      </x:c>
      <x:c r="F49" s="53" t="str">
        <x:f>IF(OR(A49="",COUNT($B$8:$B$9)&lt;2,$B$9&lt;=0,$B$8&lt;0,$B$8&gt;1),"",$B$8/$B$9)</x:f>
      </x:c>
      <x:c r="G49" s="54" t="str">
        <x:f>IF(OR(E49="",F49=""),"",E49*F49)</x:f>
      </x:c>
      <x:c r="H49" s="55" t="str">
        <x:f>IF(A49="",IF(COUNTA(C49:D49)&gt;0,"Fuori anno",""),IF(OR(COUNT(C49:D49)&lt;&gt;COUNTA(C49:D49),C49&lt;0,D49&lt;0,E49&lt;0),"Da verificare",""))</x:f>
      </x:c>
    </x:row>
    <x:row r="50" ht="25" customHeight="1">
      <x:c r="A50" s="51" t="n">
        <x:f>IF(OR(NOT(ISNUMBER($B$5)),$B$5&lt;1900,$B$5&gt;2100),"",IF(DATE($B$5,1,1)+36&gt;DATE($B$5,12,31),"",DATE($B$5,1,1)+36))</x:f>
        <x:v>46059</x:v>
      </x:c>
      <x:c r="B50" s="52" t="str">
        <x:f>IF(OR(A50="",NOT(ISNUMBER($B$7))),"",E49)</x:f>
      </x:c>
      <x:c r="C50" s="48"/>
      <x:c r="D50" s="48"/>
      <x:c r="E50" s="52" t="str">
        <x:f>IF(B50="","",B50+SUM(C50)-SUM(D50))</x:f>
      </x:c>
      <x:c r="F50" s="53" t="str">
        <x:f>IF(OR(A50="",COUNT($B$8:$B$9)&lt;2,$B$9&lt;=0,$B$8&lt;0,$B$8&gt;1),"",$B$8/$B$9)</x:f>
      </x:c>
      <x:c r="G50" s="54" t="str">
        <x:f>IF(OR(E50="",F50=""),"",E50*F50)</x:f>
      </x:c>
      <x:c r="H50" s="55" t="str">
        <x:f>IF(A50="",IF(COUNTA(C50:D50)&gt;0,"Fuori anno",""),IF(OR(COUNT(C50:D50)&lt;&gt;COUNTA(C50:D50),C50&lt;0,D50&lt;0,E50&lt;0),"Da verificare",""))</x:f>
      </x:c>
    </x:row>
    <x:row r="51" ht="25" customHeight="1">
      <x:c r="A51" s="51" t="n">
        <x:f>IF(OR(NOT(ISNUMBER($B$5)),$B$5&lt;1900,$B$5&gt;2100),"",IF(DATE($B$5,1,1)+37&gt;DATE($B$5,12,31),"",DATE($B$5,1,1)+37))</x:f>
        <x:v>46060</x:v>
      </x:c>
      <x:c r="B51" s="52" t="str">
        <x:f>IF(OR(A51="",NOT(ISNUMBER($B$7))),"",E50)</x:f>
      </x:c>
      <x:c r="C51" s="48"/>
      <x:c r="D51" s="48"/>
      <x:c r="E51" s="52" t="str">
        <x:f>IF(B51="","",B51+SUM(C51)-SUM(D51))</x:f>
      </x:c>
      <x:c r="F51" s="53" t="str">
        <x:f>IF(OR(A51="",COUNT($B$8:$B$9)&lt;2,$B$9&lt;=0,$B$8&lt;0,$B$8&gt;1),"",$B$8/$B$9)</x:f>
      </x:c>
      <x:c r="G51" s="54" t="str">
        <x:f>IF(OR(E51="",F51=""),"",E51*F51)</x:f>
      </x:c>
      <x:c r="H51" s="55" t="str">
        <x:f>IF(A51="",IF(COUNTA(C51:D51)&gt;0,"Fuori anno",""),IF(OR(COUNT(C51:D51)&lt;&gt;COUNTA(C51:D51),C51&lt;0,D51&lt;0,E51&lt;0),"Da verificare",""))</x:f>
      </x:c>
    </x:row>
    <x:row r="52" ht="25" customHeight="1">
      <x:c r="A52" s="51" t="n">
        <x:f>IF(OR(NOT(ISNUMBER($B$5)),$B$5&lt;1900,$B$5&gt;2100),"",IF(DATE($B$5,1,1)+38&gt;DATE($B$5,12,31),"",DATE($B$5,1,1)+38))</x:f>
        <x:v>46061</x:v>
      </x:c>
      <x:c r="B52" s="52" t="str">
        <x:f>IF(OR(A52="",NOT(ISNUMBER($B$7))),"",E51)</x:f>
      </x:c>
      <x:c r="C52" s="48"/>
      <x:c r="D52" s="48"/>
      <x:c r="E52" s="52" t="str">
        <x:f>IF(B52="","",B52+SUM(C52)-SUM(D52))</x:f>
      </x:c>
      <x:c r="F52" s="53" t="str">
        <x:f>IF(OR(A52="",COUNT($B$8:$B$9)&lt;2,$B$9&lt;=0,$B$8&lt;0,$B$8&gt;1),"",$B$8/$B$9)</x:f>
      </x:c>
      <x:c r="G52" s="54" t="str">
        <x:f>IF(OR(E52="",F52=""),"",E52*F52)</x:f>
      </x:c>
      <x:c r="H52" s="55" t="str">
        <x:f>IF(A52="",IF(COUNTA(C52:D52)&gt;0,"Fuori anno",""),IF(OR(COUNT(C52:D52)&lt;&gt;COUNTA(C52:D52),C52&lt;0,D52&lt;0,E52&lt;0),"Da verificare",""))</x:f>
      </x:c>
    </x:row>
    <x:row r="53" ht="25" customHeight="1">
      <x:c r="A53" s="51" t="n">
        <x:f>IF(OR(NOT(ISNUMBER($B$5)),$B$5&lt;1900,$B$5&gt;2100),"",IF(DATE($B$5,1,1)+39&gt;DATE($B$5,12,31),"",DATE($B$5,1,1)+39))</x:f>
        <x:v>46062</x:v>
      </x:c>
      <x:c r="B53" s="52" t="str">
        <x:f>IF(OR(A53="",NOT(ISNUMBER($B$7))),"",E52)</x:f>
      </x:c>
      <x:c r="C53" s="48"/>
      <x:c r="D53" s="48"/>
      <x:c r="E53" s="52" t="str">
        <x:f>IF(B53="","",B53+SUM(C53)-SUM(D53))</x:f>
      </x:c>
      <x:c r="F53" s="53" t="str">
        <x:f>IF(OR(A53="",COUNT($B$8:$B$9)&lt;2,$B$9&lt;=0,$B$8&lt;0,$B$8&gt;1),"",$B$8/$B$9)</x:f>
      </x:c>
      <x:c r="G53" s="54" t="str">
        <x:f>IF(OR(E53="",F53=""),"",E53*F53)</x:f>
      </x:c>
      <x:c r="H53" s="55" t="str">
        <x:f>IF(A53="",IF(COUNTA(C53:D53)&gt;0,"Fuori anno",""),IF(OR(COUNT(C53:D53)&lt;&gt;COUNTA(C53:D53),C53&lt;0,D53&lt;0,E53&lt;0),"Da verificare",""))</x:f>
      </x:c>
    </x:row>
    <x:row r="54" ht="25" customHeight="1">
      <x:c r="A54" s="51" t="n">
        <x:f>IF(OR(NOT(ISNUMBER($B$5)),$B$5&lt;1900,$B$5&gt;2100),"",IF(DATE($B$5,1,1)+40&gt;DATE($B$5,12,31),"",DATE($B$5,1,1)+40))</x:f>
        <x:v>46063</x:v>
      </x:c>
      <x:c r="B54" s="52" t="str">
        <x:f>IF(OR(A54="",NOT(ISNUMBER($B$7))),"",E53)</x:f>
      </x:c>
      <x:c r="C54" s="48"/>
      <x:c r="D54" s="48"/>
      <x:c r="E54" s="52" t="str">
        <x:f>IF(B54="","",B54+SUM(C54)-SUM(D54))</x:f>
      </x:c>
      <x:c r="F54" s="53" t="str">
        <x:f>IF(OR(A54="",COUNT($B$8:$B$9)&lt;2,$B$9&lt;=0,$B$8&lt;0,$B$8&gt;1),"",$B$8/$B$9)</x:f>
      </x:c>
      <x:c r="G54" s="54" t="str">
        <x:f>IF(OR(E54="",F54=""),"",E54*F54)</x:f>
      </x:c>
      <x:c r="H54" s="55" t="str">
        <x:f>IF(A54="",IF(COUNTA(C54:D54)&gt;0,"Fuori anno",""),IF(OR(COUNT(C54:D54)&lt;&gt;COUNTA(C54:D54),C54&lt;0,D54&lt;0,E54&lt;0),"Da verificare",""))</x:f>
      </x:c>
    </x:row>
    <x:row r="55" ht="25" customHeight="1">
      <x:c r="A55" s="51" t="n">
        <x:f>IF(OR(NOT(ISNUMBER($B$5)),$B$5&lt;1900,$B$5&gt;2100),"",IF(DATE($B$5,1,1)+41&gt;DATE($B$5,12,31),"",DATE($B$5,1,1)+41))</x:f>
        <x:v>46064</x:v>
      </x:c>
      <x:c r="B55" s="52" t="str">
        <x:f>IF(OR(A55="",NOT(ISNUMBER($B$7))),"",E54)</x:f>
      </x:c>
      <x:c r="C55" s="48"/>
      <x:c r="D55" s="48"/>
      <x:c r="E55" s="52" t="str">
        <x:f>IF(B55="","",B55+SUM(C55)-SUM(D55))</x:f>
      </x:c>
      <x:c r="F55" s="53" t="str">
        <x:f>IF(OR(A55="",COUNT($B$8:$B$9)&lt;2,$B$9&lt;=0,$B$8&lt;0,$B$8&gt;1),"",$B$8/$B$9)</x:f>
      </x:c>
      <x:c r="G55" s="54" t="str">
        <x:f>IF(OR(E55="",F55=""),"",E55*F55)</x:f>
      </x:c>
      <x:c r="H55" s="55" t="str">
        <x:f>IF(A55="",IF(COUNTA(C55:D55)&gt;0,"Fuori anno",""),IF(OR(COUNT(C55:D55)&lt;&gt;COUNTA(C55:D55),C55&lt;0,D55&lt;0,E55&lt;0),"Da verificare",""))</x:f>
      </x:c>
    </x:row>
    <x:row r="56" ht="25" customHeight="1">
      <x:c r="A56" s="51" t="n">
        <x:f>IF(OR(NOT(ISNUMBER($B$5)),$B$5&lt;1900,$B$5&gt;2100),"",IF(DATE($B$5,1,1)+42&gt;DATE($B$5,12,31),"",DATE($B$5,1,1)+42))</x:f>
        <x:v>46065</x:v>
      </x:c>
      <x:c r="B56" s="52" t="str">
        <x:f>IF(OR(A56="",NOT(ISNUMBER($B$7))),"",E55)</x:f>
      </x:c>
      <x:c r="C56" s="48"/>
      <x:c r="D56" s="48"/>
      <x:c r="E56" s="52" t="str">
        <x:f>IF(B56="","",B56+SUM(C56)-SUM(D56))</x:f>
      </x:c>
      <x:c r="F56" s="53" t="str">
        <x:f>IF(OR(A56="",COUNT($B$8:$B$9)&lt;2,$B$9&lt;=0,$B$8&lt;0,$B$8&gt;1),"",$B$8/$B$9)</x:f>
      </x:c>
      <x:c r="G56" s="54" t="str">
        <x:f>IF(OR(E56="",F56=""),"",E56*F56)</x:f>
      </x:c>
      <x:c r="H56" s="55" t="str">
        <x:f>IF(A56="",IF(COUNTA(C56:D56)&gt;0,"Fuori anno",""),IF(OR(COUNT(C56:D56)&lt;&gt;COUNTA(C56:D56),C56&lt;0,D56&lt;0,E56&lt;0),"Da verificare",""))</x:f>
      </x:c>
    </x:row>
    <x:row r="57" ht="25" customHeight="1">
      <x:c r="A57" s="51" t="n">
        <x:f>IF(OR(NOT(ISNUMBER($B$5)),$B$5&lt;1900,$B$5&gt;2100),"",IF(DATE($B$5,1,1)+43&gt;DATE($B$5,12,31),"",DATE($B$5,1,1)+43))</x:f>
        <x:v>46066</x:v>
      </x:c>
      <x:c r="B57" s="52" t="str">
        <x:f>IF(OR(A57="",NOT(ISNUMBER($B$7))),"",E56)</x:f>
      </x:c>
      <x:c r="C57" s="48"/>
      <x:c r="D57" s="48"/>
      <x:c r="E57" s="52" t="str">
        <x:f>IF(B57="","",B57+SUM(C57)-SUM(D57))</x:f>
      </x:c>
      <x:c r="F57" s="53" t="str">
        <x:f>IF(OR(A57="",COUNT($B$8:$B$9)&lt;2,$B$9&lt;=0,$B$8&lt;0,$B$8&gt;1),"",$B$8/$B$9)</x:f>
      </x:c>
      <x:c r="G57" s="54" t="str">
        <x:f>IF(OR(E57="",F57=""),"",E57*F57)</x:f>
      </x:c>
      <x:c r="H57" s="55" t="str">
        <x:f>IF(A57="",IF(COUNTA(C57:D57)&gt;0,"Fuori anno",""),IF(OR(COUNT(C57:D57)&lt;&gt;COUNTA(C57:D57),C57&lt;0,D57&lt;0,E57&lt;0),"Da verificare",""))</x:f>
      </x:c>
    </x:row>
    <x:row r="58" ht="25" customHeight="1">
      <x:c r="A58" s="51" t="n">
        <x:f>IF(OR(NOT(ISNUMBER($B$5)),$B$5&lt;1900,$B$5&gt;2100),"",IF(DATE($B$5,1,1)+44&gt;DATE($B$5,12,31),"",DATE($B$5,1,1)+44))</x:f>
        <x:v>46067</x:v>
      </x:c>
      <x:c r="B58" s="52" t="str">
        <x:f>IF(OR(A58="",NOT(ISNUMBER($B$7))),"",E57)</x:f>
      </x:c>
      <x:c r="C58" s="48"/>
      <x:c r="D58" s="48"/>
      <x:c r="E58" s="52" t="str">
        <x:f>IF(B58="","",B58+SUM(C58)-SUM(D58))</x:f>
      </x:c>
      <x:c r="F58" s="53" t="str">
        <x:f>IF(OR(A58="",COUNT($B$8:$B$9)&lt;2,$B$9&lt;=0,$B$8&lt;0,$B$8&gt;1),"",$B$8/$B$9)</x:f>
      </x:c>
      <x:c r="G58" s="54" t="str">
        <x:f>IF(OR(E58="",F58=""),"",E58*F58)</x:f>
      </x:c>
      <x:c r="H58" s="55" t="str">
        <x:f>IF(A58="",IF(COUNTA(C58:D58)&gt;0,"Fuori anno",""),IF(OR(COUNT(C58:D58)&lt;&gt;COUNTA(C58:D58),C58&lt;0,D58&lt;0,E58&lt;0),"Da verificare",""))</x:f>
      </x:c>
    </x:row>
    <x:row r="59" ht="25" customHeight="1">
      <x:c r="A59" s="51" t="n">
        <x:f>IF(OR(NOT(ISNUMBER($B$5)),$B$5&lt;1900,$B$5&gt;2100),"",IF(DATE($B$5,1,1)+45&gt;DATE($B$5,12,31),"",DATE($B$5,1,1)+45))</x:f>
        <x:v>46068</x:v>
      </x:c>
      <x:c r="B59" s="52" t="str">
        <x:f>IF(OR(A59="",NOT(ISNUMBER($B$7))),"",E58)</x:f>
      </x:c>
      <x:c r="C59" s="48"/>
      <x:c r="D59" s="48"/>
      <x:c r="E59" s="52" t="str">
        <x:f>IF(B59="","",B59+SUM(C59)-SUM(D59))</x:f>
      </x:c>
      <x:c r="F59" s="53" t="str">
        <x:f>IF(OR(A59="",COUNT($B$8:$B$9)&lt;2,$B$9&lt;=0,$B$8&lt;0,$B$8&gt;1),"",$B$8/$B$9)</x:f>
      </x:c>
      <x:c r="G59" s="54" t="str">
        <x:f>IF(OR(E59="",F59=""),"",E59*F59)</x:f>
      </x:c>
      <x:c r="H59" s="55" t="str">
        <x:f>IF(A59="",IF(COUNTA(C59:D59)&gt;0,"Fuori anno",""),IF(OR(COUNT(C59:D59)&lt;&gt;COUNTA(C59:D59),C59&lt;0,D59&lt;0,E59&lt;0),"Da verificare",""))</x:f>
      </x:c>
    </x:row>
    <x:row r="60" ht="25" customHeight="1">
      <x:c r="A60" s="51" t="n">
        <x:f>IF(OR(NOT(ISNUMBER($B$5)),$B$5&lt;1900,$B$5&gt;2100),"",IF(DATE($B$5,1,1)+46&gt;DATE($B$5,12,31),"",DATE($B$5,1,1)+46))</x:f>
        <x:v>46069</x:v>
      </x:c>
      <x:c r="B60" s="52" t="str">
        <x:f>IF(OR(A60="",NOT(ISNUMBER($B$7))),"",E59)</x:f>
      </x:c>
      <x:c r="C60" s="48"/>
      <x:c r="D60" s="48"/>
      <x:c r="E60" s="52" t="str">
        <x:f>IF(B60="","",B60+SUM(C60)-SUM(D60))</x:f>
      </x:c>
      <x:c r="F60" s="53" t="str">
        <x:f>IF(OR(A60="",COUNT($B$8:$B$9)&lt;2,$B$9&lt;=0,$B$8&lt;0,$B$8&gt;1),"",$B$8/$B$9)</x:f>
      </x:c>
      <x:c r="G60" s="54" t="str">
        <x:f>IF(OR(E60="",F60=""),"",E60*F60)</x:f>
      </x:c>
      <x:c r="H60" s="55" t="str">
        <x:f>IF(A60="",IF(COUNTA(C60:D60)&gt;0,"Fuori anno",""),IF(OR(COUNT(C60:D60)&lt;&gt;COUNTA(C60:D60),C60&lt;0,D60&lt;0,E60&lt;0),"Da verificare",""))</x:f>
      </x:c>
    </x:row>
    <x:row r="61" ht="25" customHeight="1">
      <x:c r="A61" s="51" t="n">
        <x:f>IF(OR(NOT(ISNUMBER($B$5)),$B$5&lt;1900,$B$5&gt;2100),"",IF(DATE($B$5,1,1)+47&gt;DATE($B$5,12,31),"",DATE($B$5,1,1)+47))</x:f>
        <x:v>46070</x:v>
      </x:c>
      <x:c r="B61" s="52" t="str">
        <x:f>IF(OR(A61="",NOT(ISNUMBER($B$7))),"",E60)</x:f>
      </x:c>
      <x:c r="C61" s="48"/>
      <x:c r="D61" s="48"/>
      <x:c r="E61" s="52" t="str">
        <x:f>IF(B61="","",B61+SUM(C61)-SUM(D61))</x:f>
      </x:c>
      <x:c r="F61" s="53" t="str">
        <x:f>IF(OR(A61="",COUNT($B$8:$B$9)&lt;2,$B$9&lt;=0,$B$8&lt;0,$B$8&gt;1),"",$B$8/$B$9)</x:f>
      </x:c>
      <x:c r="G61" s="54" t="str">
        <x:f>IF(OR(E61="",F61=""),"",E61*F61)</x:f>
      </x:c>
      <x:c r="H61" s="55" t="str">
        <x:f>IF(A61="",IF(COUNTA(C61:D61)&gt;0,"Fuori anno",""),IF(OR(COUNT(C61:D61)&lt;&gt;COUNTA(C61:D61),C61&lt;0,D61&lt;0,E61&lt;0),"Da verificare",""))</x:f>
      </x:c>
    </x:row>
    <x:row r="62" ht="25" customHeight="1">
      <x:c r="A62" s="51" t="n">
        <x:f>IF(OR(NOT(ISNUMBER($B$5)),$B$5&lt;1900,$B$5&gt;2100),"",IF(DATE($B$5,1,1)+48&gt;DATE($B$5,12,31),"",DATE($B$5,1,1)+48))</x:f>
        <x:v>46071</x:v>
      </x:c>
      <x:c r="B62" s="52" t="str">
        <x:f>IF(OR(A62="",NOT(ISNUMBER($B$7))),"",E61)</x:f>
      </x:c>
      <x:c r="C62" s="48"/>
      <x:c r="D62" s="48"/>
      <x:c r="E62" s="52" t="str">
        <x:f>IF(B62="","",B62+SUM(C62)-SUM(D62))</x:f>
      </x:c>
      <x:c r="F62" s="53" t="str">
        <x:f>IF(OR(A62="",COUNT($B$8:$B$9)&lt;2,$B$9&lt;=0,$B$8&lt;0,$B$8&gt;1),"",$B$8/$B$9)</x:f>
      </x:c>
      <x:c r="G62" s="54" t="str">
        <x:f>IF(OR(E62="",F62=""),"",E62*F62)</x:f>
      </x:c>
      <x:c r="H62" s="55" t="str">
        <x:f>IF(A62="",IF(COUNTA(C62:D62)&gt;0,"Fuori anno",""),IF(OR(COUNT(C62:D62)&lt;&gt;COUNTA(C62:D62),C62&lt;0,D62&lt;0,E62&lt;0),"Da verificare",""))</x:f>
      </x:c>
    </x:row>
    <x:row r="63" ht="25" customHeight="1">
      <x:c r="A63" s="51" t="n">
        <x:f>IF(OR(NOT(ISNUMBER($B$5)),$B$5&lt;1900,$B$5&gt;2100),"",IF(DATE($B$5,1,1)+49&gt;DATE($B$5,12,31),"",DATE($B$5,1,1)+49))</x:f>
        <x:v>46072</x:v>
      </x:c>
      <x:c r="B63" s="52" t="str">
        <x:f>IF(OR(A63="",NOT(ISNUMBER($B$7))),"",E62)</x:f>
      </x:c>
      <x:c r="C63" s="48"/>
      <x:c r="D63" s="48"/>
      <x:c r="E63" s="52" t="str">
        <x:f>IF(B63="","",B63+SUM(C63)-SUM(D63))</x:f>
      </x:c>
      <x:c r="F63" s="53" t="str">
        <x:f>IF(OR(A63="",COUNT($B$8:$B$9)&lt;2,$B$9&lt;=0,$B$8&lt;0,$B$8&gt;1),"",$B$8/$B$9)</x:f>
      </x:c>
      <x:c r="G63" s="54" t="str">
        <x:f>IF(OR(E63="",F63=""),"",E63*F63)</x:f>
      </x:c>
      <x:c r="H63" s="55" t="str">
        <x:f>IF(A63="",IF(COUNTA(C63:D63)&gt;0,"Fuori anno",""),IF(OR(COUNT(C63:D63)&lt;&gt;COUNTA(C63:D63),C63&lt;0,D63&lt;0,E63&lt;0),"Da verificare",""))</x:f>
      </x:c>
    </x:row>
    <x:row r="64" ht="25" customHeight="1">
      <x:c r="A64" s="51" t="n">
        <x:f>IF(OR(NOT(ISNUMBER($B$5)),$B$5&lt;1900,$B$5&gt;2100),"",IF(DATE($B$5,1,1)+50&gt;DATE($B$5,12,31),"",DATE($B$5,1,1)+50))</x:f>
        <x:v>46073</x:v>
      </x:c>
      <x:c r="B64" s="52" t="str">
        <x:f>IF(OR(A64="",NOT(ISNUMBER($B$7))),"",E63)</x:f>
      </x:c>
      <x:c r="C64" s="48"/>
      <x:c r="D64" s="48"/>
      <x:c r="E64" s="52" t="str">
        <x:f>IF(B64="","",B64+SUM(C64)-SUM(D64))</x:f>
      </x:c>
      <x:c r="F64" s="53" t="str">
        <x:f>IF(OR(A64="",COUNT($B$8:$B$9)&lt;2,$B$9&lt;=0,$B$8&lt;0,$B$8&gt;1),"",$B$8/$B$9)</x:f>
      </x:c>
      <x:c r="G64" s="54" t="str">
        <x:f>IF(OR(E64="",F64=""),"",E64*F64)</x:f>
      </x:c>
      <x:c r="H64" s="55" t="str">
        <x:f>IF(A64="",IF(COUNTA(C64:D64)&gt;0,"Fuori anno",""),IF(OR(COUNT(C64:D64)&lt;&gt;COUNTA(C64:D64),C64&lt;0,D64&lt;0,E64&lt;0),"Da verificare",""))</x:f>
      </x:c>
    </x:row>
    <x:row r="65" ht="25" customHeight="1">
      <x:c r="A65" s="51" t="n">
        <x:f>IF(OR(NOT(ISNUMBER($B$5)),$B$5&lt;1900,$B$5&gt;2100),"",IF(DATE($B$5,1,1)+51&gt;DATE($B$5,12,31),"",DATE($B$5,1,1)+51))</x:f>
        <x:v>46074</x:v>
      </x:c>
      <x:c r="B65" s="52" t="str">
        <x:f>IF(OR(A65="",NOT(ISNUMBER($B$7))),"",E64)</x:f>
      </x:c>
      <x:c r="C65" s="48"/>
      <x:c r="D65" s="48"/>
      <x:c r="E65" s="52" t="str">
        <x:f>IF(B65="","",B65+SUM(C65)-SUM(D65))</x:f>
      </x:c>
      <x:c r="F65" s="53" t="str">
        <x:f>IF(OR(A65="",COUNT($B$8:$B$9)&lt;2,$B$9&lt;=0,$B$8&lt;0,$B$8&gt;1),"",$B$8/$B$9)</x:f>
      </x:c>
      <x:c r="G65" s="54" t="str">
        <x:f>IF(OR(E65="",F65=""),"",E65*F65)</x:f>
      </x:c>
      <x:c r="H65" s="55" t="str">
        <x:f>IF(A65="",IF(COUNTA(C65:D65)&gt;0,"Fuori anno",""),IF(OR(COUNT(C65:D65)&lt;&gt;COUNTA(C65:D65),C65&lt;0,D65&lt;0,E65&lt;0),"Da verificare",""))</x:f>
      </x:c>
    </x:row>
    <x:row r="66" ht="25" customHeight="1">
      <x:c r="A66" s="51" t="n">
        <x:f>IF(OR(NOT(ISNUMBER($B$5)),$B$5&lt;1900,$B$5&gt;2100),"",IF(DATE($B$5,1,1)+52&gt;DATE($B$5,12,31),"",DATE($B$5,1,1)+52))</x:f>
        <x:v>46075</x:v>
      </x:c>
      <x:c r="B66" s="52" t="str">
        <x:f>IF(OR(A66="",NOT(ISNUMBER($B$7))),"",E65)</x:f>
      </x:c>
      <x:c r="C66" s="48"/>
      <x:c r="D66" s="48"/>
      <x:c r="E66" s="52" t="str">
        <x:f>IF(B66="","",B66+SUM(C66)-SUM(D66))</x:f>
      </x:c>
      <x:c r="F66" s="53" t="str">
        <x:f>IF(OR(A66="",COUNT($B$8:$B$9)&lt;2,$B$9&lt;=0,$B$8&lt;0,$B$8&gt;1),"",$B$8/$B$9)</x:f>
      </x:c>
      <x:c r="G66" s="54" t="str">
        <x:f>IF(OR(E66="",F66=""),"",E66*F66)</x:f>
      </x:c>
      <x:c r="H66" s="55" t="str">
        <x:f>IF(A66="",IF(COUNTA(C66:D66)&gt;0,"Fuori anno",""),IF(OR(COUNT(C66:D66)&lt;&gt;COUNTA(C66:D66),C66&lt;0,D66&lt;0,E66&lt;0),"Da verificare",""))</x:f>
      </x:c>
    </x:row>
    <x:row r="67" ht="25" customHeight="1">
      <x:c r="A67" s="51" t="n">
        <x:f>IF(OR(NOT(ISNUMBER($B$5)),$B$5&lt;1900,$B$5&gt;2100),"",IF(DATE($B$5,1,1)+53&gt;DATE($B$5,12,31),"",DATE($B$5,1,1)+53))</x:f>
        <x:v>46076</x:v>
      </x:c>
      <x:c r="B67" s="52" t="str">
        <x:f>IF(OR(A67="",NOT(ISNUMBER($B$7))),"",E66)</x:f>
      </x:c>
      <x:c r="C67" s="48"/>
      <x:c r="D67" s="48"/>
      <x:c r="E67" s="52" t="str">
        <x:f>IF(B67="","",B67+SUM(C67)-SUM(D67))</x:f>
      </x:c>
      <x:c r="F67" s="53" t="str">
        <x:f>IF(OR(A67="",COUNT($B$8:$B$9)&lt;2,$B$9&lt;=0,$B$8&lt;0,$B$8&gt;1),"",$B$8/$B$9)</x:f>
      </x:c>
      <x:c r="G67" s="54" t="str">
        <x:f>IF(OR(E67="",F67=""),"",E67*F67)</x:f>
      </x:c>
      <x:c r="H67" s="55" t="str">
        <x:f>IF(A67="",IF(COUNTA(C67:D67)&gt;0,"Fuori anno",""),IF(OR(COUNT(C67:D67)&lt;&gt;COUNTA(C67:D67),C67&lt;0,D67&lt;0,E67&lt;0),"Da verificare",""))</x:f>
      </x:c>
    </x:row>
    <x:row r="68" ht="25" customHeight="1">
      <x:c r="A68" s="51" t="n">
        <x:f>IF(OR(NOT(ISNUMBER($B$5)),$B$5&lt;1900,$B$5&gt;2100),"",IF(DATE($B$5,1,1)+54&gt;DATE($B$5,12,31),"",DATE($B$5,1,1)+54))</x:f>
        <x:v>46077</x:v>
      </x:c>
      <x:c r="B68" s="52" t="str">
        <x:f>IF(OR(A68="",NOT(ISNUMBER($B$7))),"",E67)</x:f>
      </x:c>
      <x:c r="C68" s="48"/>
      <x:c r="D68" s="48"/>
      <x:c r="E68" s="52" t="str">
        <x:f>IF(B68="","",B68+SUM(C68)-SUM(D68))</x:f>
      </x:c>
      <x:c r="F68" s="53" t="str">
        <x:f>IF(OR(A68="",COUNT($B$8:$B$9)&lt;2,$B$9&lt;=0,$B$8&lt;0,$B$8&gt;1),"",$B$8/$B$9)</x:f>
      </x:c>
      <x:c r="G68" s="54" t="str">
        <x:f>IF(OR(E68="",F68=""),"",E68*F68)</x:f>
      </x:c>
      <x:c r="H68" s="55" t="str">
        <x:f>IF(A68="",IF(COUNTA(C68:D68)&gt;0,"Fuori anno",""),IF(OR(COUNT(C68:D68)&lt;&gt;COUNTA(C68:D68),C68&lt;0,D68&lt;0,E68&lt;0),"Da verificare",""))</x:f>
      </x:c>
    </x:row>
    <x:row r="69" ht="25" customHeight="1">
      <x:c r="A69" s="51" t="n">
        <x:f>IF(OR(NOT(ISNUMBER($B$5)),$B$5&lt;1900,$B$5&gt;2100),"",IF(DATE($B$5,1,1)+55&gt;DATE($B$5,12,31),"",DATE($B$5,1,1)+55))</x:f>
        <x:v>46078</x:v>
      </x:c>
      <x:c r="B69" s="52" t="str">
        <x:f>IF(OR(A69="",NOT(ISNUMBER($B$7))),"",E68)</x:f>
      </x:c>
      <x:c r="C69" s="48"/>
      <x:c r="D69" s="48"/>
      <x:c r="E69" s="52" t="str">
        <x:f>IF(B69="","",B69+SUM(C69)-SUM(D69))</x:f>
      </x:c>
      <x:c r="F69" s="53" t="str">
        <x:f>IF(OR(A69="",COUNT($B$8:$B$9)&lt;2,$B$9&lt;=0,$B$8&lt;0,$B$8&gt;1),"",$B$8/$B$9)</x:f>
      </x:c>
      <x:c r="G69" s="54" t="str">
        <x:f>IF(OR(E69="",F69=""),"",E69*F69)</x:f>
      </x:c>
      <x:c r="H69" s="55" t="str">
        <x:f>IF(A69="",IF(COUNTA(C69:D69)&gt;0,"Fuori anno",""),IF(OR(COUNT(C69:D69)&lt;&gt;COUNTA(C69:D69),C69&lt;0,D69&lt;0,E69&lt;0),"Da verificare",""))</x:f>
      </x:c>
    </x:row>
    <x:row r="70" ht="25" customHeight="1">
      <x:c r="A70" s="51" t="n">
        <x:f>IF(OR(NOT(ISNUMBER($B$5)),$B$5&lt;1900,$B$5&gt;2100),"",IF(DATE($B$5,1,1)+56&gt;DATE($B$5,12,31),"",DATE($B$5,1,1)+56))</x:f>
        <x:v>46079</x:v>
      </x:c>
      <x:c r="B70" s="52" t="str">
        <x:f>IF(OR(A70="",NOT(ISNUMBER($B$7))),"",E69)</x:f>
      </x:c>
      <x:c r="C70" s="48"/>
      <x:c r="D70" s="48"/>
      <x:c r="E70" s="52" t="str">
        <x:f>IF(B70="","",B70+SUM(C70)-SUM(D70))</x:f>
      </x:c>
      <x:c r="F70" s="53" t="str">
        <x:f>IF(OR(A70="",COUNT($B$8:$B$9)&lt;2,$B$9&lt;=0,$B$8&lt;0,$B$8&gt;1),"",$B$8/$B$9)</x:f>
      </x:c>
      <x:c r="G70" s="54" t="str">
        <x:f>IF(OR(E70="",F70=""),"",E70*F70)</x:f>
      </x:c>
      <x:c r="H70" s="55" t="str">
        <x:f>IF(A70="",IF(COUNTA(C70:D70)&gt;0,"Fuori anno",""),IF(OR(COUNT(C70:D70)&lt;&gt;COUNTA(C70:D70),C70&lt;0,D70&lt;0,E70&lt;0),"Da verificare",""))</x:f>
      </x:c>
    </x:row>
    <x:row r="71" ht="25" customHeight="1">
      <x:c r="A71" s="51" t="n">
        <x:f>IF(OR(NOT(ISNUMBER($B$5)),$B$5&lt;1900,$B$5&gt;2100),"",IF(DATE($B$5,1,1)+57&gt;DATE($B$5,12,31),"",DATE($B$5,1,1)+57))</x:f>
        <x:v>46080</x:v>
      </x:c>
      <x:c r="B71" s="52" t="str">
        <x:f>IF(OR(A71="",NOT(ISNUMBER($B$7))),"",E70)</x:f>
      </x:c>
      <x:c r="C71" s="48"/>
      <x:c r="D71" s="48"/>
      <x:c r="E71" s="52" t="str">
        <x:f>IF(B71="","",B71+SUM(C71)-SUM(D71))</x:f>
      </x:c>
      <x:c r="F71" s="53" t="str">
        <x:f>IF(OR(A71="",COUNT($B$8:$B$9)&lt;2,$B$9&lt;=0,$B$8&lt;0,$B$8&gt;1),"",$B$8/$B$9)</x:f>
      </x:c>
      <x:c r="G71" s="54" t="str">
        <x:f>IF(OR(E71="",F71=""),"",E71*F71)</x:f>
      </x:c>
      <x:c r="H71" s="55" t="str">
        <x:f>IF(A71="",IF(COUNTA(C71:D71)&gt;0,"Fuori anno",""),IF(OR(COUNT(C71:D71)&lt;&gt;COUNTA(C71:D71),C71&lt;0,D71&lt;0,E71&lt;0),"Da verificare",""))</x:f>
      </x:c>
    </x:row>
    <x:row r="72" ht="25" customHeight="1">
      <x:c r="A72" s="51" t="n">
        <x:f>IF(OR(NOT(ISNUMBER($B$5)),$B$5&lt;1900,$B$5&gt;2100),"",IF(DATE($B$5,1,1)+58&gt;DATE($B$5,12,31),"",DATE($B$5,1,1)+58))</x:f>
        <x:v>46081</x:v>
      </x:c>
      <x:c r="B72" s="52" t="str">
        <x:f>IF(OR(A72="",NOT(ISNUMBER($B$7))),"",E71)</x:f>
      </x:c>
      <x:c r="C72" s="48"/>
      <x:c r="D72" s="48"/>
      <x:c r="E72" s="52" t="str">
        <x:f>IF(B72="","",B72+SUM(C72)-SUM(D72))</x:f>
      </x:c>
      <x:c r="F72" s="53" t="str">
        <x:f>IF(OR(A72="",COUNT($B$8:$B$9)&lt;2,$B$9&lt;=0,$B$8&lt;0,$B$8&gt;1),"",$B$8/$B$9)</x:f>
      </x:c>
      <x:c r="G72" s="54" t="str">
        <x:f>IF(OR(E72="",F72=""),"",E72*F72)</x:f>
      </x:c>
      <x:c r="H72" s="55" t="str">
        <x:f>IF(A72="",IF(COUNTA(C72:D72)&gt;0,"Fuori anno",""),IF(OR(COUNT(C72:D72)&lt;&gt;COUNTA(C72:D72),C72&lt;0,D72&lt;0,E72&lt;0),"Da verificare",""))</x:f>
      </x:c>
    </x:row>
    <x:row r="73" ht="25" customHeight="1">
      <x:c r="A73" s="51" t="n">
        <x:f>IF(OR(NOT(ISNUMBER($B$5)),$B$5&lt;1900,$B$5&gt;2100),"",IF(DATE($B$5,1,1)+59&gt;DATE($B$5,12,31),"",DATE($B$5,1,1)+59))</x:f>
        <x:v>46082</x:v>
      </x:c>
      <x:c r="B73" s="52" t="str">
        <x:f>IF(OR(A73="",NOT(ISNUMBER($B$7))),"",E72)</x:f>
      </x:c>
      <x:c r="C73" s="48"/>
      <x:c r="D73" s="48"/>
      <x:c r="E73" s="52" t="str">
        <x:f>IF(B73="","",B73+SUM(C73)-SUM(D73))</x:f>
      </x:c>
      <x:c r="F73" s="53" t="str">
        <x:f>IF(OR(A73="",COUNT($B$8:$B$9)&lt;2,$B$9&lt;=0,$B$8&lt;0,$B$8&gt;1),"",$B$8/$B$9)</x:f>
      </x:c>
      <x:c r="G73" s="54" t="str">
        <x:f>IF(OR(E73="",F73=""),"",E73*F73)</x:f>
      </x:c>
      <x:c r="H73" s="55" t="str">
        <x:f>IF(A73="",IF(COUNTA(C73:D73)&gt;0,"Fuori anno",""),IF(OR(COUNT(C73:D73)&lt;&gt;COUNTA(C73:D73),C73&lt;0,D73&lt;0,E73&lt;0),"Da verificare",""))</x:f>
      </x:c>
    </x:row>
    <x:row r="74" ht="25" customHeight="1">
      <x:c r="A74" s="51" t="n">
        <x:f>IF(OR(NOT(ISNUMBER($B$5)),$B$5&lt;1900,$B$5&gt;2100),"",IF(DATE($B$5,1,1)+60&gt;DATE($B$5,12,31),"",DATE($B$5,1,1)+60))</x:f>
        <x:v>46083</x:v>
      </x:c>
      <x:c r="B74" s="52" t="str">
        <x:f>IF(OR(A74="",NOT(ISNUMBER($B$7))),"",E73)</x:f>
      </x:c>
      <x:c r="C74" s="48"/>
      <x:c r="D74" s="48"/>
      <x:c r="E74" s="52" t="str">
        <x:f>IF(B74="","",B74+SUM(C74)-SUM(D74))</x:f>
      </x:c>
      <x:c r="F74" s="53" t="str">
        <x:f>IF(OR(A74="",COUNT($B$8:$B$9)&lt;2,$B$9&lt;=0,$B$8&lt;0,$B$8&gt;1),"",$B$8/$B$9)</x:f>
      </x:c>
      <x:c r="G74" s="54" t="str">
        <x:f>IF(OR(E74="",F74=""),"",E74*F74)</x:f>
      </x:c>
      <x:c r="H74" s="55" t="str">
        <x:f>IF(A74="",IF(COUNTA(C74:D74)&gt;0,"Fuori anno",""),IF(OR(COUNT(C74:D74)&lt;&gt;COUNTA(C74:D74),C74&lt;0,D74&lt;0,E74&lt;0),"Da verificare",""))</x:f>
      </x:c>
    </x:row>
    <x:row r="75" ht="25" customHeight="1">
      <x:c r="A75" s="51" t="n">
        <x:f>IF(OR(NOT(ISNUMBER($B$5)),$B$5&lt;1900,$B$5&gt;2100),"",IF(DATE($B$5,1,1)+61&gt;DATE($B$5,12,31),"",DATE($B$5,1,1)+61))</x:f>
        <x:v>46084</x:v>
      </x:c>
      <x:c r="B75" s="52" t="str">
        <x:f>IF(OR(A75="",NOT(ISNUMBER($B$7))),"",E74)</x:f>
      </x:c>
      <x:c r="C75" s="48"/>
      <x:c r="D75" s="48"/>
      <x:c r="E75" s="52" t="str">
        <x:f>IF(B75="","",B75+SUM(C75)-SUM(D75))</x:f>
      </x:c>
      <x:c r="F75" s="53" t="str">
        <x:f>IF(OR(A75="",COUNT($B$8:$B$9)&lt;2,$B$9&lt;=0,$B$8&lt;0,$B$8&gt;1),"",$B$8/$B$9)</x:f>
      </x:c>
      <x:c r="G75" s="54" t="str">
        <x:f>IF(OR(E75="",F75=""),"",E75*F75)</x:f>
      </x:c>
      <x:c r="H75" s="55" t="str">
        <x:f>IF(A75="",IF(COUNTA(C75:D75)&gt;0,"Fuori anno",""),IF(OR(COUNT(C75:D75)&lt;&gt;COUNTA(C75:D75),C75&lt;0,D75&lt;0,E75&lt;0),"Da verificare",""))</x:f>
      </x:c>
    </x:row>
    <x:row r="76" ht="25" customHeight="1">
      <x:c r="A76" s="51" t="n">
        <x:f>IF(OR(NOT(ISNUMBER($B$5)),$B$5&lt;1900,$B$5&gt;2100),"",IF(DATE($B$5,1,1)+62&gt;DATE($B$5,12,31),"",DATE($B$5,1,1)+62))</x:f>
        <x:v>46085</x:v>
      </x:c>
      <x:c r="B76" s="52" t="str">
        <x:f>IF(OR(A76="",NOT(ISNUMBER($B$7))),"",E75)</x:f>
      </x:c>
      <x:c r="C76" s="48"/>
      <x:c r="D76" s="48"/>
      <x:c r="E76" s="52" t="str">
        <x:f>IF(B76="","",B76+SUM(C76)-SUM(D76))</x:f>
      </x:c>
      <x:c r="F76" s="53" t="str">
        <x:f>IF(OR(A76="",COUNT($B$8:$B$9)&lt;2,$B$9&lt;=0,$B$8&lt;0,$B$8&gt;1),"",$B$8/$B$9)</x:f>
      </x:c>
      <x:c r="G76" s="54" t="str">
        <x:f>IF(OR(E76="",F76=""),"",E76*F76)</x:f>
      </x:c>
      <x:c r="H76" s="55" t="str">
        <x:f>IF(A76="",IF(COUNTA(C76:D76)&gt;0,"Fuori anno",""),IF(OR(COUNT(C76:D76)&lt;&gt;COUNTA(C76:D76),C76&lt;0,D76&lt;0,E76&lt;0),"Da verificare",""))</x:f>
      </x:c>
    </x:row>
    <x:row r="77" ht="25" customHeight="1">
      <x:c r="A77" s="51" t="n">
        <x:f>IF(OR(NOT(ISNUMBER($B$5)),$B$5&lt;1900,$B$5&gt;2100),"",IF(DATE($B$5,1,1)+63&gt;DATE($B$5,12,31),"",DATE($B$5,1,1)+63))</x:f>
        <x:v>46086</x:v>
      </x:c>
      <x:c r="B77" s="52" t="str">
        <x:f>IF(OR(A77="",NOT(ISNUMBER($B$7))),"",E76)</x:f>
      </x:c>
      <x:c r="C77" s="48"/>
      <x:c r="D77" s="48"/>
      <x:c r="E77" s="52" t="str">
        <x:f>IF(B77="","",B77+SUM(C77)-SUM(D77))</x:f>
      </x:c>
      <x:c r="F77" s="53" t="str">
        <x:f>IF(OR(A77="",COUNT($B$8:$B$9)&lt;2,$B$9&lt;=0,$B$8&lt;0,$B$8&gt;1),"",$B$8/$B$9)</x:f>
      </x:c>
      <x:c r="G77" s="54" t="str">
        <x:f>IF(OR(E77="",F77=""),"",E77*F77)</x:f>
      </x:c>
      <x:c r="H77" s="55" t="str">
        <x:f>IF(A77="",IF(COUNTA(C77:D77)&gt;0,"Fuori anno",""),IF(OR(COUNT(C77:D77)&lt;&gt;COUNTA(C77:D77),C77&lt;0,D77&lt;0,E77&lt;0),"Da verificare",""))</x:f>
      </x:c>
    </x:row>
    <x:row r="78" ht="25" customHeight="1">
      <x:c r="A78" s="51" t="n">
        <x:f>IF(OR(NOT(ISNUMBER($B$5)),$B$5&lt;1900,$B$5&gt;2100),"",IF(DATE($B$5,1,1)+64&gt;DATE($B$5,12,31),"",DATE($B$5,1,1)+64))</x:f>
        <x:v>46087</x:v>
      </x:c>
      <x:c r="B78" s="52" t="str">
        <x:f>IF(OR(A78="",NOT(ISNUMBER($B$7))),"",E77)</x:f>
      </x:c>
      <x:c r="C78" s="48"/>
      <x:c r="D78" s="48"/>
      <x:c r="E78" s="52" t="str">
        <x:f>IF(B78="","",B78+SUM(C78)-SUM(D78))</x:f>
      </x:c>
      <x:c r="F78" s="53" t="str">
        <x:f>IF(OR(A78="",COUNT($B$8:$B$9)&lt;2,$B$9&lt;=0,$B$8&lt;0,$B$8&gt;1),"",$B$8/$B$9)</x:f>
      </x:c>
      <x:c r="G78" s="54" t="str">
        <x:f>IF(OR(E78="",F78=""),"",E78*F78)</x:f>
      </x:c>
      <x:c r="H78" s="55" t="str">
        <x:f>IF(A78="",IF(COUNTA(C78:D78)&gt;0,"Fuori anno",""),IF(OR(COUNT(C78:D78)&lt;&gt;COUNTA(C78:D78),C78&lt;0,D78&lt;0,E78&lt;0),"Da verificare",""))</x:f>
      </x:c>
    </x:row>
    <x:row r="79" ht="25" customHeight="1">
      <x:c r="A79" s="51" t="n">
        <x:f>IF(OR(NOT(ISNUMBER($B$5)),$B$5&lt;1900,$B$5&gt;2100),"",IF(DATE($B$5,1,1)+65&gt;DATE($B$5,12,31),"",DATE($B$5,1,1)+65))</x:f>
        <x:v>46088</x:v>
      </x:c>
      <x:c r="B79" s="52" t="str">
        <x:f>IF(OR(A79="",NOT(ISNUMBER($B$7))),"",E78)</x:f>
      </x:c>
      <x:c r="C79" s="48"/>
      <x:c r="D79" s="48"/>
      <x:c r="E79" s="52" t="str">
        <x:f>IF(B79="","",B79+SUM(C79)-SUM(D79))</x:f>
      </x:c>
      <x:c r="F79" s="53" t="str">
        <x:f>IF(OR(A79="",COUNT($B$8:$B$9)&lt;2,$B$9&lt;=0,$B$8&lt;0,$B$8&gt;1),"",$B$8/$B$9)</x:f>
      </x:c>
      <x:c r="G79" s="54" t="str">
        <x:f>IF(OR(E79="",F79=""),"",E79*F79)</x:f>
      </x:c>
      <x:c r="H79" s="55" t="str">
        <x:f>IF(A79="",IF(COUNTA(C79:D79)&gt;0,"Fuori anno",""),IF(OR(COUNT(C79:D79)&lt;&gt;COUNTA(C79:D79),C79&lt;0,D79&lt;0,E79&lt;0),"Da verificare",""))</x:f>
      </x:c>
    </x:row>
    <x:row r="80" ht="25" customHeight="1">
      <x:c r="A80" s="51" t="n">
        <x:f>IF(OR(NOT(ISNUMBER($B$5)),$B$5&lt;1900,$B$5&gt;2100),"",IF(DATE($B$5,1,1)+66&gt;DATE($B$5,12,31),"",DATE($B$5,1,1)+66))</x:f>
        <x:v>46089</x:v>
      </x:c>
      <x:c r="B80" s="52" t="str">
        <x:f>IF(OR(A80="",NOT(ISNUMBER($B$7))),"",E79)</x:f>
      </x:c>
      <x:c r="C80" s="48"/>
      <x:c r="D80" s="48"/>
      <x:c r="E80" s="52" t="str">
        <x:f>IF(B80="","",B80+SUM(C80)-SUM(D80))</x:f>
      </x:c>
      <x:c r="F80" s="53" t="str">
        <x:f>IF(OR(A80="",COUNT($B$8:$B$9)&lt;2,$B$9&lt;=0,$B$8&lt;0,$B$8&gt;1),"",$B$8/$B$9)</x:f>
      </x:c>
      <x:c r="G80" s="54" t="str">
        <x:f>IF(OR(E80="",F80=""),"",E80*F80)</x:f>
      </x:c>
      <x:c r="H80" s="55" t="str">
        <x:f>IF(A80="",IF(COUNTA(C80:D80)&gt;0,"Fuori anno",""),IF(OR(COUNT(C80:D80)&lt;&gt;COUNTA(C80:D80),C80&lt;0,D80&lt;0,E80&lt;0),"Da verificare",""))</x:f>
      </x:c>
    </x:row>
    <x:row r="81" ht="25" customHeight="1">
      <x:c r="A81" s="51" t="n">
        <x:f>IF(OR(NOT(ISNUMBER($B$5)),$B$5&lt;1900,$B$5&gt;2100),"",IF(DATE($B$5,1,1)+67&gt;DATE($B$5,12,31),"",DATE($B$5,1,1)+67))</x:f>
        <x:v>46090</x:v>
      </x:c>
      <x:c r="B81" s="52" t="str">
        <x:f>IF(OR(A81="",NOT(ISNUMBER($B$7))),"",E80)</x:f>
      </x:c>
      <x:c r="C81" s="48"/>
      <x:c r="D81" s="48"/>
      <x:c r="E81" s="52" t="str">
        <x:f>IF(B81="","",B81+SUM(C81)-SUM(D81))</x:f>
      </x:c>
      <x:c r="F81" s="53" t="str">
        <x:f>IF(OR(A81="",COUNT($B$8:$B$9)&lt;2,$B$9&lt;=0,$B$8&lt;0,$B$8&gt;1),"",$B$8/$B$9)</x:f>
      </x:c>
      <x:c r="G81" s="54" t="str">
        <x:f>IF(OR(E81="",F81=""),"",E81*F81)</x:f>
      </x:c>
      <x:c r="H81" s="55" t="str">
        <x:f>IF(A81="",IF(COUNTA(C81:D81)&gt;0,"Fuori anno",""),IF(OR(COUNT(C81:D81)&lt;&gt;COUNTA(C81:D81),C81&lt;0,D81&lt;0,E81&lt;0),"Da verificare",""))</x:f>
      </x:c>
    </x:row>
    <x:row r="82" ht="25" customHeight="1">
      <x:c r="A82" s="51" t="n">
        <x:f>IF(OR(NOT(ISNUMBER($B$5)),$B$5&lt;1900,$B$5&gt;2100),"",IF(DATE($B$5,1,1)+68&gt;DATE($B$5,12,31),"",DATE($B$5,1,1)+68))</x:f>
        <x:v>46091</x:v>
      </x:c>
      <x:c r="B82" s="52" t="str">
        <x:f>IF(OR(A82="",NOT(ISNUMBER($B$7))),"",E81)</x:f>
      </x:c>
      <x:c r="C82" s="48"/>
      <x:c r="D82" s="48"/>
      <x:c r="E82" s="52" t="str">
        <x:f>IF(B82="","",B82+SUM(C82)-SUM(D82))</x:f>
      </x:c>
      <x:c r="F82" s="53" t="str">
        <x:f>IF(OR(A82="",COUNT($B$8:$B$9)&lt;2,$B$9&lt;=0,$B$8&lt;0,$B$8&gt;1),"",$B$8/$B$9)</x:f>
      </x:c>
      <x:c r="G82" s="54" t="str">
        <x:f>IF(OR(E82="",F82=""),"",E82*F82)</x:f>
      </x:c>
      <x:c r="H82" s="55" t="str">
        <x:f>IF(A82="",IF(COUNTA(C82:D82)&gt;0,"Fuori anno",""),IF(OR(COUNT(C82:D82)&lt;&gt;COUNTA(C82:D82),C82&lt;0,D82&lt;0,E82&lt;0),"Da verificare",""))</x:f>
      </x:c>
    </x:row>
    <x:row r="83" ht="25" customHeight="1">
      <x:c r="A83" s="51" t="n">
        <x:f>IF(OR(NOT(ISNUMBER($B$5)),$B$5&lt;1900,$B$5&gt;2100),"",IF(DATE($B$5,1,1)+69&gt;DATE($B$5,12,31),"",DATE($B$5,1,1)+69))</x:f>
        <x:v>46092</x:v>
      </x:c>
      <x:c r="B83" s="52" t="str">
        <x:f>IF(OR(A83="",NOT(ISNUMBER($B$7))),"",E82)</x:f>
      </x:c>
      <x:c r="C83" s="48"/>
      <x:c r="D83" s="48"/>
      <x:c r="E83" s="52" t="str">
        <x:f>IF(B83="","",B83+SUM(C83)-SUM(D83))</x:f>
      </x:c>
      <x:c r="F83" s="53" t="str">
        <x:f>IF(OR(A83="",COUNT($B$8:$B$9)&lt;2,$B$9&lt;=0,$B$8&lt;0,$B$8&gt;1),"",$B$8/$B$9)</x:f>
      </x:c>
      <x:c r="G83" s="54" t="str">
        <x:f>IF(OR(E83="",F83=""),"",E83*F83)</x:f>
      </x:c>
      <x:c r="H83" s="55" t="str">
        <x:f>IF(A83="",IF(COUNTA(C83:D83)&gt;0,"Fuori anno",""),IF(OR(COUNT(C83:D83)&lt;&gt;COUNTA(C83:D83),C83&lt;0,D83&lt;0,E83&lt;0),"Da verificare",""))</x:f>
      </x:c>
    </x:row>
    <x:row r="84" ht="25" customHeight="1">
      <x:c r="A84" s="51" t="n">
        <x:f>IF(OR(NOT(ISNUMBER($B$5)),$B$5&lt;1900,$B$5&gt;2100),"",IF(DATE($B$5,1,1)+70&gt;DATE($B$5,12,31),"",DATE($B$5,1,1)+70))</x:f>
        <x:v>46093</x:v>
      </x:c>
      <x:c r="B84" s="52" t="str">
        <x:f>IF(OR(A84="",NOT(ISNUMBER($B$7))),"",E83)</x:f>
      </x:c>
      <x:c r="C84" s="48"/>
      <x:c r="D84" s="48"/>
      <x:c r="E84" s="52" t="str">
        <x:f>IF(B84="","",B84+SUM(C84)-SUM(D84))</x:f>
      </x:c>
      <x:c r="F84" s="53" t="str">
        <x:f>IF(OR(A84="",COUNT($B$8:$B$9)&lt;2,$B$9&lt;=0,$B$8&lt;0,$B$8&gt;1),"",$B$8/$B$9)</x:f>
      </x:c>
      <x:c r="G84" s="54" t="str">
        <x:f>IF(OR(E84="",F84=""),"",E84*F84)</x:f>
      </x:c>
      <x:c r="H84" s="55" t="str">
        <x:f>IF(A84="",IF(COUNTA(C84:D84)&gt;0,"Fuori anno",""),IF(OR(COUNT(C84:D84)&lt;&gt;COUNTA(C84:D84),C84&lt;0,D84&lt;0,E84&lt;0),"Da verificare",""))</x:f>
      </x:c>
    </x:row>
    <x:row r="85" ht="25" customHeight="1">
      <x:c r="A85" s="51" t="n">
        <x:f>IF(OR(NOT(ISNUMBER($B$5)),$B$5&lt;1900,$B$5&gt;2100),"",IF(DATE($B$5,1,1)+71&gt;DATE($B$5,12,31),"",DATE($B$5,1,1)+71))</x:f>
        <x:v>46094</x:v>
      </x:c>
      <x:c r="B85" s="52" t="str">
        <x:f>IF(OR(A85="",NOT(ISNUMBER($B$7))),"",E84)</x:f>
      </x:c>
      <x:c r="C85" s="48"/>
      <x:c r="D85" s="48"/>
      <x:c r="E85" s="52" t="str">
        <x:f>IF(B85="","",B85+SUM(C85)-SUM(D85))</x:f>
      </x:c>
      <x:c r="F85" s="53" t="str">
        <x:f>IF(OR(A85="",COUNT($B$8:$B$9)&lt;2,$B$9&lt;=0,$B$8&lt;0,$B$8&gt;1),"",$B$8/$B$9)</x:f>
      </x:c>
      <x:c r="G85" s="54" t="str">
        <x:f>IF(OR(E85="",F85=""),"",E85*F85)</x:f>
      </x:c>
      <x:c r="H85" s="55" t="str">
        <x:f>IF(A85="",IF(COUNTA(C85:D85)&gt;0,"Fuori anno",""),IF(OR(COUNT(C85:D85)&lt;&gt;COUNTA(C85:D85),C85&lt;0,D85&lt;0,E85&lt;0),"Da verificare",""))</x:f>
      </x:c>
    </x:row>
    <x:row r="86" ht="25" customHeight="1">
      <x:c r="A86" s="51" t="n">
        <x:f>IF(OR(NOT(ISNUMBER($B$5)),$B$5&lt;1900,$B$5&gt;2100),"",IF(DATE($B$5,1,1)+72&gt;DATE($B$5,12,31),"",DATE($B$5,1,1)+72))</x:f>
        <x:v>46095</x:v>
      </x:c>
      <x:c r="B86" s="52" t="str">
        <x:f>IF(OR(A86="",NOT(ISNUMBER($B$7))),"",E85)</x:f>
      </x:c>
      <x:c r="C86" s="48"/>
      <x:c r="D86" s="48"/>
      <x:c r="E86" s="52" t="str">
        <x:f>IF(B86="","",B86+SUM(C86)-SUM(D86))</x:f>
      </x:c>
      <x:c r="F86" s="53" t="str">
        <x:f>IF(OR(A86="",COUNT($B$8:$B$9)&lt;2,$B$9&lt;=0,$B$8&lt;0,$B$8&gt;1),"",$B$8/$B$9)</x:f>
      </x:c>
      <x:c r="G86" s="54" t="str">
        <x:f>IF(OR(E86="",F86=""),"",E86*F86)</x:f>
      </x:c>
      <x:c r="H86" s="55" t="str">
        <x:f>IF(A86="",IF(COUNTA(C86:D86)&gt;0,"Fuori anno",""),IF(OR(COUNT(C86:D86)&lt;&gt;COUNTA(C86:D86),C86&lt;0,D86&lt;0,E86&lt;0),"Da verificare",""))</x:f>
      </x:c>
    </x:row>
    <x:row r="87" ht="25" customHeight="1">
      <x:c r="A87" s="51" t="n">
        <x:f>IF(OR(NOT(ISNUMBER($B$5)),$B$5&lt;1900,$B$5&gt;2100),"",IF(DATE($B$5,1,1)+73&gt;DATE($B$5,12,31),"",DATE($B$5,1,1)+73))</x:f>
        <x:v>46096</x:v>
      </x:c>
      <x:c r="B87" s="52" t="str">
        <x:f>IF(OR(A87="",NOT(ISNUMBER($B$7))),"",E86)</x:f>
      </x:c>
      <x:c r="C87" s="48"/>
      <x:c r="D87" s="48"/>
      <x:c r="E87" s="52" t="str">
        <x:f>IF(B87="","",B87+SUM(C87)-SUM(D87))</x:f>
      </x:c>
      <x:c r="F87" s="53" t="str">
        <x:f>IF(OR(A87="",COUNT($B$8:$B$9)&lt;2,$B$9&lt;=0,$B$8&lt;0,$B$8&gt;1),"",$B$8/$B$9)</x:f>
      </x:c>
      <x:c r="G87" s="54" t="str">
        <x:f>IF(OR(E87="",F87=""),"",E87*F87)</x:f>
      </x:c>
      <x:c r="H87" s="55" t="str">
        <x:f>IF(A87="",IF(COUNTA(C87:D87)&gt;0,"Fuori anno",""),IF(OR(COUNT(C87:D87)&lt;&gt;COUNTA(C87:D87),C87&lt;0,D87&lt;0,E87&lt;0),"Da verificare",""))</x:f>
      </x:c>
    </x:row>
    <x:row r="88" ht="25" customHeight="1">
      <x:c r="A88" s="51" t="n">
        <x:f>IF(OR(NOT(ISNUMBER($B$5)),$B$5&lt;1900,$B$5&gt;2100),"",IF(DATE($B$5,1,1)+74&gt;DATE($B$5,12,31),"",DATE($B$5,1,1)+74))</x:f>
        <x:v>46097</x:v>
      </x:c>
      <x:c r="B88" s="52" t="str">
        <x:f>IF(OR(A88="",NOT(ISNUMBER($B$7))),"",E87)</x:f>
      </x:c>
      <x:c r="C88" s="48"/>
      <x:c r="D88" s="48"/>
      <x:c r="E88" s="52" t="str">
        <x:f>IF(B88="","",B88+SUM(C88)-SUM(D88))</x:f>
      </x:c>
      <x:c r="F88" s="53" t="str">
        <x:f>IF(OR(A88="",COUNT($B$8:$B$9)&lt;2,$B$9&lt;=0,$B$8&lt;0,$B$8&gt;1),"",$B$8/$B$9)</x:f>
      </x:c>
      <x:c r="G88" s="54" t="str">
        <x:f>IF(OR(E88="",F88=""),"",E88*F88)</x:f>
      </x:c>
      <x:c r="H88" s="55" t="str">
        <x:f>IF(A88="",IF(COUNTA(C88:D88)&gt;0,"Fuori anno",""),IF(OR(COUNT(C88:D88)&lt;&gt;COUNTA(C88:D88),C88&lt;0,D88&lt;0,E88&lt;0),"Da verificare",""))</x:f>
      </x:c>
    </x:row>
    <x:row r="89" ht="25" customHeight="1">
      <x:c r="A89" s="51" t="n">
        <x:f>IF(OR(NOT(ISNUMBER($B$5)),$B$5&lt;1900,$B$5&gt;2100),"",IF(DATE($B$5,1,1)+75&gt;DATE($B$5,12,31),"",DATE($B$5,1,1)+75))</x:f>
        <x:v>46098</x:v>
      </x:c>
      <x:c r="B89" s="52" t="str">
        <x:f>IF(OR(A89="",NOT(ISNUMBER($B$7))),"",E88)</x:f>
      </x:c>
      <x:c r="C89" s="48"/>
      <x:c r="D89" s="48"/>
      <x:c r="E89" s="52" t="str">
        <x:f>IF(B89="","",B89+SUM(C89)-SUM(D89))</x:f>
      </x:c>
      <x:c r="F89" s="53" t="str">
        <x:f>IF(OR(A89="",COUNT($B$8:$B$9)&lt;2,$B$9&lt;=0,$B$8&lt;0,$B$8&gt;1),"",$B$8/$B$9)</x:f>
      </x:c>
      <x:c r="G89" s="54" t="str">
        <x:f>IF(OR(E89="",F89=""),"",E89*F89)</x:f>
      </x:c>
      <x:c r="H89" s="55" t="str">
        <x:f>IF(A89="",IF(COUNTA(C89:D89)&gt;0,"Fuori anno",""),IF(OR(COUNT(C89:D89)&lt;&gt;COUNTA(C89:D89),C89&lt;0,D89&lt;0,E89&lt;0),"Da verificare",""))</x:f>
      </x:c>
    </x:row>
    <x:row r="90" ht="25" customHeight="1">
      <x:c r="A90" s="51" t="n">
        <x:f>IF(OR(NOT(ISNUMBER($B$5)),$B$5&lt;1900,$B$5&gt;2100),"",IF(DATE($B$5,1,1)+76&gt;DATE($B$5,12,31),"",DATE($B$5,1,1)+76))</x:f>
        <x:v>46099</x:v>
      </x:c>
      <x:c r="B90" s="52" t="str">
        <x:f>IF(OR(A90="",NOT(ISNUMBER($B$7))),"",E89)</x:f>
      </x:c>
      <x:c r="C90" s="48"/>
      <x:c r="D90" s="48"/>
      <x:c r="E90" s="52" t="str">
        <x:f>IF(B90="","",B90+SUM(C90)-SUM(D90))</x:f>
      </x:c>
      <x:c r="F90" s="53" t="str">
        <x:f>IF(OR(A90="",COUNT($B$8:$B$9)&lt;2,$B$9&lt;=0,$B$8&lt;0,$B$8&gt;1),"",$B$8/$B$9)</x:f>
      </x:c>
      <x:c r="G90" s="54" t="str">
        <x:f>IF(OR(E90="",F90=""),"",E90*F90)</x:f>
      </x:c>
      <x:c r="H90" s="55" t="str">
        <x:f>IF(A90="",IF(COUNTA(C90:D90)&gt;0,"Fuori anno",""),IF(OR(COUNT(C90:D90)&lt;&gt;COUNTA(C90:D90),C90&lt;0,D90&lt;0,E90&lt;0),"Da verificare",""))</x:f>
      </x:c>
    </x:row>
    <x:row r="91" ht="25" customHeight="1">
      <x:c r="A91" s="51" t="n">
        <x:f>IF(OR(NOT(ISNUMBER($B$5)),$B$5&lt;1900,$B$5&gt;2100),"",IF(DATE($B$5,1,1)+77&gt;DATE($B$5,12,31),"",DATE($B$5,1,1)+77))</x:f>
        <x:v>46100</x:v>
      </x:c>
      <x:c r="B91" s="52" t="str">
        <x:f>IF(OR(A91="",NOT(ISNUMBER($B$7))),"",E90)</x:f>
      </x:c>
      <x:c r="C91" s="48"/>
      <x:c r="D91" s="48"/>
      <x:c r="E91" s="52" t="str">
        <x:f>IF(B91="","",B91+SUM(C91)-SUM(D91))</x:f>
      </x:c>
      <x:c r="F91" s="53" t="str">
        <x:f>IF(OR(A91="",COUNT($B$8:$B$9)&lt;2,$B$9&lt;=0,$B$8&lt;0,$B$8&gt;1),"",$B$8/$B$9)</x:f>
      </x:c>
      <x:c r="G91" s="54" t="str">
        <x:f>IF(OR(E91="",F91=""),"",E91*F91)</x:f>
      </x:c>
      <x:c r="H91" s="55" t="str">
        <x:f>IF(A91="",IF(COUNTA(C91:D91)&gt;0,"Fuori anno",""),IF(OR(COUNT(C91:D91)&lt;&gt;COUNTA(C91:D91),C91&lt;0,D91&lt;0,E91&lt;0),"Da verificare",""))</x:f>
      </x:c>
    </x:row>
    <x:row r="92" ht="25" customHeight="1">
      <x:c r="A92" s="51" t="n">
        <x:f>IF(OR(NOT(ISNUMBER($B$5)),$B$5&lt;1900,$B$5&gt;2100),"",IF(DATE($B$5,1,1)+78&gt;DATE($B$5,12,31),"",DATE($B$5,1,1)+78))</x:f>
        <x:v>46101</x:v>
      </x:c>
      <x:c r="B92" s="52" t="str">
        <x:f>IF(OR(A92="",NOT(ISNUMBER($B$7))),"",E91)</x:f>
      </x:c>
      <x:c r="C92" s="48"/>
      <x:c r="D92" s="48"/>
      <x:c r="E92" s="52" t="str">
        <x:f>IF(B92="","",B92+SUM(C92)-SUM(D92))</x:f>
      </x:c>
      <x:c r="F92" s="53" t="str">
        <x:f>IF(OR(A92="",COUNT($B$8:$B$9)&lt;2,$B$9&lt;=0,$B$8&lt;0,$B$8&gt;1),"",$B$8/$B$9)</x:f>
      </x:c>
      <x:c r="G92" s="54" t="str">
        <x:f>IF(OR(E92="",F92=""),"",E92*F92)</x:f>
      </x:c>
      <x:c r="H92" s="55" t="str">
        <x:f>IF(A92="",IF(COUNTA(C92:D92)&gt;0,"Fuori anno",""),IF(OR(COUNT(C92:D92)&lt;&gt;COUNTA(C92:D92),C92&lt;0,D92&lt;0,E92&lt;0),"Da verificare",""))</x:f>
      </x:c>
    </x:row>
    <x:row r="93" ht="25" customHeight="1">
      <x:c r="A93" s="51" t="n">
        <x:f>IF(OR(NOT(ISNUMBER($B$5)),$B$5&lt;1900,$B$5&gt;2100),"",IF(DATE($B$5,1,1)+79&gt;DATE($B$5,12,31),"",DATE($B$5,1,1)+79))</x:f>
        <x:v>46102</x:v>
      </x:c>
      <x:c r="B93" s="52" t="str">
        <x:f>IF(OR(A93="",NOT(ISNUMBER($B$7))),"",E92)</x:f>
      </x:c>
      <x:c r="C93" s="48"/>
      <x:c r="D93" s="48"/>
      <x:c r="E93" s="52" t="str">
        <x:f>IF(B93="","",B93+SUM(C93)-SUM(D93))</x:f>
      </x:c>
      <x:c r="F93" s="53" t="str">
        <x:f>IF(OR(A93="",COUNT($B$8:$B$9)&lt;2,$B$9&lt;=0,$B$8&lt;0,$B$8&gt;1),"",$B$8/$B$9)</x:f>
      </x:c>
      <x:c r="G93" s="54" t="str">
        <x:f>IF(OR(E93="",F93=""),"",E93*F93)</x:f>
      </x:c>
      <x:c r="H93" s="55" t="str">
        <x:f>IF(A93="",IF(COUNTA(C93:D93)&gt;0,"Fuori anno",""),IF(OR(COUNT(C93:D93)&lt;&gt;COUNTA(C93:D93),C93&lt;0,D93&lt;0,E93&lt;0),"Da verificare",""))</x:f>
      </x:c>
    </x:row>
    <x:row r="94" ht="25" customHeight="1">
      <x:c r="A94" s="51" t="n">
        <x:f>IF(OR(NOT(ISNUMBER($B$5)),$B$5&lt;1900,$B$5&gt;2100),"",IF(DATE($B$5,1,1)+80&gt;DATE($B$5,12,31),"",DATE($B$5,1,1)+80))</x:f>
        <x:v>46103</x:v>
      </x:c>
      <x:c r="B94" s="52" t="str">
        <x:f>IF(OR(A94="",NOT(ISNUMBER($B$7))),"",E93)</x:f>
      </x:c>
      <x:c r="C94" s="48"/>
      <x:c r="D94" s="48"/>
      <x:c r="E94" s="52" t="str">
        <x:f>IF(B94="","",B94+SUM(C94)-SUM(D94))</x:f>
      </x:c>
      <x:c r="F94" s="53" t="str">
        <x:f>IF(OR(A94="",COUNT($B$8:$B$9)&lt;2,$B$9&lt;=0,$B$8&lt;0,$B$8&gt;1),"",$B$8/$B$9)</x:f>
      </x:c>
      <x:c r="G94" s="54" t="str">
        <x:f>IF(OR(E94="",F94=""),"",E94*F94)</x:f>
      </x:c>
      <x:c r="H94" s="55" t="str">
        <x:f>IF(A94="",IF(COUNTA(C94:D94)&gt;0,"Fuori anno",""),IF(OR(COUNT(C94:D94)&lt;&gt;COUNTA(C94:D94),C94&lt;0,D94&lt;0,E94&lt;0),"Da verificare",""))</x:f>
      </x:c>
    </x:row>
    <x:row r="95" ht="25" customHeight="1">
      <x:c r="A95" s="51" t="n">
        <x:f>IF(OR(NOT(ISNUMBER($B$5)),$B$5&lt;1900,$B$5&gt;2100),"",IF(DATE($B$5,1,1)+81&gt;DATE($B$5,12,31),"",DATE($B$5,1,1)+81))</x:f>
        <x:v>46104</x:v>
      </x:c>
      <x:c r="B95" s="52" t="str">
        <x:f>IF(OR(A95="",NOT(ISNUMBER($B$7))),"",E94)</x:f>
      </x:c>
      <x:c r="C95" s="48"/>
      <x:c r="D95" s="48"/>
      <x:c r="E95" s="52" t="str">
        <x:f>IF(B95="","",B95+SUM(C95)-SUM(D95))</x:f>
      </x:c>
      <x:c r="F95" s="53" t="str">
        <x:f>IF(OR(A95="",COUNT($B$8:$B$9)&lt;2,$B$9&lt;=0,$B$8&lt;0,$B$8&gt;1),"",$B$8/$B$9)</x:f>
      </x:c>
      <x:c r="G95" s="54" t="str">
        <x:f>IF(OR(E95="",F95=""),"",E95*F95)</x:f>
      </x:c>
      <x:c r="H95" s="55" t="str">
        <x:f>IF(A95="",IF(COUNTA(C95:D95)&gt;0,"Fuori anno",""),IF(OR(COUNT(C95:D95)&lt;&gt;COUNTA(C95:D95),C95&lt;0,D95&lt;0,E95&lt;0),"Da verificare",""))</x:f>
      </x:c>
    </x:row>
    <x:row r="96" ht="25" customHeight="1">
      <x:c r="A96" s="51" t="n">
        <x:f>IF(OR(NOT(ISNUMBER($B$5)),$B$5&lt;1900,$B$5&gt;2100),"",IF(DATE($B$5,1,1)+82&gt;DATE($B$5,12,31),"",DATE($B$5,1,1)+82))</x:f>
        <x:v>46105</x:v>
      </x:c>
      <x:c r="B96" s="52" t="str">
        <x:f>IF(OR(A96="",NOT(ISNUMBER($B$7))),"",E95)</x:f>
      </x:c>
      <x:c r="C96" s="48"/>
      <x:c r="D96" s="48"/>
      <x:c r="E96" s="52" t="str">
        <x:f>IF(B96="","",B96+SUM(C96)-SUM(D96))</x:f>
      </x:c>
      <x:c r="F96" s="53" t="str">
        <x:f>IF(OR(A96="",COUNT($B$8:$B$9)&lt;2,$B$9&lt;=0,$B$8&lt;0,$B$8&gt;1),"",$B$8/$B$9)</x:f>
      </x:c>
      <x:c r="G96" s="54" t="str">
        <x:f>IF(OR(E96="",F96=""),"",E96*F96)</x:f>
      </x:c>
      <x:c r="H96" s="55" t="str">
        <x:f>IF(A96="",IF(COUNTA(C96:D96)&gt;0,"Fuori anno",""),IF(OR(COUNT(C96:D96)&lt;&gt;COUNTA(C96:D96),C96&lt;0,D96&lt;0,E96&lt;0),"Da verificare",""))</x:f>
      </x:c>
    </x:row>
    <x:row r="97" ht="25" customHeight="1">
      <x:c r="A97" s="51" t="n">
        <x:f>IF(OR(NOT(ISNUMBER($B$5)),$B$5&lt;1900,$B$5&gt;2100),"",IF(DATE($B$5,1,1)+83&gt;DATE($B$5,12,31),"",DATE($B$5,1,1)+83))</x:f>
        <x:v>46106</x:v>
      </x:c>
      <x:c r="B97" s="52" t="str">
        <x:f>IF(OR(A97="",NOT(ISNUMBER($B$7))),"",E96)</x:f>
      </x:c>
      <x:c r="C97" s="48"/>
      <x:c r="D97" s="48"/>
      <x:c r="E97" s="52" t="str">
        <x:f>IF(B97="","",B97+SUM(C97)-SUM(D97))</x:f>
      </x:c>
      <x:c r="F97" s="53" t="str">
        <x:f>IF(OR(A97="",COUNT($B$8:$B$9)&lt;2,$B$9&lt;=0,$B$8&lt;0,$B$8&gt;1),"",$B$8/$B$9)</x:f>
      </x:c>
      <x:c r="G97" s="54" t="str">
        <x:f>IF(OR(E97="",F97=""),"",E97*F97)</x:f>
      </x:c>
      <x:c r="H97" s="55" t="str">
        <x:f>IF(A97="",IF(COUNTA(C97:D97)&gt;0,"Fuori anno",""),IF(OR(COUNT(C97:D97)&lt;&gt;COUNTA(C97:D97),C97&lt;0,D97&lt;0,E97&lt;0),"Da verificare",""))</x:f>
      </x:c>
    </x:row>
    <x:row r="98" ht="25" customHeight="1">
      <x:c r="A98" s="51" t="n">
        <x:f>IF(OR(NOT(ISNUMBER($B$5)),$B$5&lt;1900,$B$5&gt;2100),"",IF(DATE($B$5,1,1)+84&gt;DATE($B$5,12,31),"",DATE($B$5,1,1)+84))</x:f>
        <x:v>46107</x:v>
      </x:c>
      <x:c r="B98" s="52" t="str">
        <x:f>IF(OR(A98="",NOT(ISNUMBER($B$7))),"",E97)</x:f>
      </x:c>
      <x:c r="C98" s="48"/>
      <x:c r="D98" s="48"/>
      <x:c r="E98" s="52" t="str">
        <x:f>IF(B98="","",B98+SUM(C98)-SUM(D98))</x:f>
      </x:c>
      <x:c r="F98" s="53" t="str">
        <x:f>IF(OR(A98="",COUNT($B$8:$B$9)&lt;2,$B$9&lt;=0,$B$8&lt;0,$B$8&gt;1),"",$B$8/$B$9)</x:f>
      </x:c>
      <x:c r="G98" s="54" t="str">
        <x:f>IF(OR(E98="",F98=""),"",E98*F98)</x:f>
      </x:c>
      <x:c r="H98" s="55" t="str">
        <x:f>IF(A98="",IF(COUNTA(C98:D98)&gt;0,"Fuori anno",""),IF(OR(COUNT(C98:D98)&lt;&gt;COUNTA(C98:D98),C98&lt;0,D98&lt;0,E98&lt;0),"Da verificare",""))</x:f>
      </x:c>
    </x:row>
    <x:row r="99" ht="25" customHeight="1">
      <x:c r="A99" s="51" t="n">
        <x:f>IF(OR(NOT(ISNUMBER($B$5)),$B$5&lt;1900,$B$5&gt;2100),"",IF(DATE($B$5,1,1)+85&gt;DATE($B$5,12,31),"",DATE($B$5,1,1)+85))</x:f>
        <x:v>46108</x:v>
      </x:c>
      <x:c r="B99" s="52" t="str">
        <x:f>IF(OR(A99="",NOT(ISNUMBER($B$7))),"",E98)</x:f>
      </x:c>
      <x:c r="C99" s="48"/>
      <x:c r="D99" s="48"/>
      <x:c r="E99" s="52" t="str">
        <x:f>IF(B99="","",B99+SUM(C99)-SUM(D99))</x:f>
      </x:c>
      <x:c r="F99" s="53" t="str">
        <x:f>IF(OR(A99="",COUNT($B$8:$B$9)&lt;2,$B$9&lt;=0,$B$8&lt;0,$B$8&gt;1),"",$B$8/$B$9)</x:f>
      </x:c>
      <x:c r="G99" s="54" t="str">
        <x:f>IF(OR(E99="",F99=""),"",E99*F99)</x:f>
      </x:c>
      <x:c r="H99" s="55" t="str">
        <x:f>IF(A99="",IF(COUNTA(C99:D99)&gt;0,"Fuori anno",""),IF(OR(COUNT(C99:D99)&lt;&gt;COUNTA(C99:D99),C99&lt;0,D99&lt;0,E99&lt;0),"Da verificare",""))</x:f>
      </x:c>
    </x:row>
    <x:row r="100" ht="25" customHeight="1">
      <x:c r="A100" s="51" t="n">
        <x:f>IF(OR(NOT(ISNUMBER($B$5)),$B$5&lt;1900,$B$5&gt;2100),"",IF(DATE($B$5,1,1)+86&gt;DATE($B$5,12,31),"",DATE($B$5,1,1)+86))</x:f>
        <x:v>46109</x:v>
      </x:c>
      <x:c r="B100" s="52" t="str">
        <x:f>IF(OR(A100="",NOT(ISNUMBER($B$7))),"",E99)</x:f>
      </x:c>
      <x:c r="C100" s="48"/>
      <x:c r="D100" s="48"/>
      <x:c r="E100" s="52" t="str">
        <x:f>IF(B100="","",B100+SUM(C100)-SUM(D100))</x:f>
      </x:c>
      <x:c r="F100" s="53" t="str">
        <x:f>IF(OR(A100="",COUNT($B$8:$B$9)&lt;2,$B$9&lt;=0,$B$8&lt;0,$B$8&gt;1),"",$B$8/$B$9)</x:f>
      </x:c>
      <x:c r="G100" s="54" t="str">
        <x:f>IF(OR(E100="",F100=""),"",E100*F100)</x:f>
      </x:c>
      <x:c r="H100" s="55" t="str">
        <x:f>IF(A100="",IF(COUNTA(C100:D100)&gt;0,"Fuori anno",""),IF(OR(COUNT(C100:D100)&lt;&gt;COUNTA(C100:D100),C100&lt;0,D100&lt;0,E100&lt;0),"Da verificare",""))</x:f>
      </x:c>
    </x:row>
    <x:row r="101" ht="25" customHeight="1">
      <x:c r="A101" s="51" t="n">
        <x:f>IF(OR(NOT(ISNUMBER($B$5)),$B$5&lt;1900,$B$5&gt;2100),"",IF(DATE($B$5,1,1)+87&gt;DATE($B$5,12,31),"",DATE($B$5,1,1)+87))</x:f>
        <x:v>46110</x:v>
      </x:c>
      <x:c r="B101" s="52" t="str">
        <x:f>IF(OR(A101="",NOT(ISNUMBER($B$7))),"",E100)</x:f>
      </x:c>
      <x:c r="C101" s="48"/>
      <x:c r="D101" s="48"/>
      <x:c r="E101" s="52" t="str">
        <x:f>IF(B101="","",B101+SUM(C101)-SUM(D101))</x:f>
      </x:c>
      <x:c r="F101" s="53" t="str">
        <x:f>IF(OR(A101="",COUNT($B$8:$B$9)&lt;2,$B$9&lt;=0,$B$8&lt;0,$B$8&gt;1),"",$B$8/$B$9)</x:f>
      </x:c>
      <x:c r="G101" s="54" t="str">
        <x:f>IF(OR(E101="",F101=""),"",E101*F101)</x:f>
      </x:c>
      <x:c r="H101" s="55" t="str">
        <x:f>IF(A101="",IF(COUNTA(C101:D101)&gt;0,"Fuori anno",""),IF(OR(COUNT(C101:D101)&lt;&gt;COUNTA(C101:D101),C101&lt;0,D101&lt;0,E101&lt;0),"Da verificare",""))</x:f>
      </x:c>
    </x:row>
    <x:row r="102" ht="25" customHeight="1">
      <x:c r="A102" s="51" t="n">
        <x:f>IF(OR(NOT(ISNUMBER($B$5)),$B$5&lt;1900,$B$5&gt;2100),"",IF(DATE($B$5,1,1)+88&gt;DATE($B$5,12,31),"",DATE($B$5,1,1)+88))</x:f>
        <x:v>46111</x:v>
      </x:c>
      <x:c r="B102" s="52" t="str">
        <x:f>IF(OR(A102="",NOT(ISNUMBER($B$7))),"",E101)</x:f>
      </x:c>
      <x:c r="C102" s="48"/>
      <x:c r="D102" s="48"/>
      <x:c r="E102" s="52" t="str">
        <x:f>IF(B102="","",B102+SUM(C102)-SUM(D102))</x:f>
      </x:c>
      <x:c r="F102" s="53" t="str">
        <x:f>IF(OR(A102="",COUNT($B$8:$B$9)&lt;2,$B$9&lt;=0,$B$8&lt;0,$B$8&gt;1),"",$B$8/$B$9)</x:f>
      </x:c>
      <x:c r="G102" s="54" t="str">
        <x:f>IF(OR(E102="",F102=""),"",E102*F102)</x:f>
      </x:c>
      <x:c r="H102" s="55" t="str">
        <x:f>IF(A102="",IF(COUNTA(C102:D102)&gt;0,"Fuori anno",""),IF(OR(COUNT(C102:D102)&lt;&gt;COUNTA(C102:D102),C102&lt;0,D102&lt;0,E102&lt;0),"Da verificare",""))</x:f>
      </x:c>
    </x:row>
    <x:row r="103" ht="25" customHeight="1">
      <x:c r="A103" s="51" t="n">
        <x:f>IF(OR(NOT(ISNUMBER($B$5)),$B$5&lt;1900,$B$5&gt;2100),"",IF(DATE($B$5,1,1)+89&gt;DATE($B$5,12,31),"",DATE($B$5,1,1)+89))</x:f>
        <x:v>46112</x:v>
      </x:c>
      <x:c r="B103" s="52" t="str">
        <x:f>IF(OR(A103="",NOT(ISNUMBER($B$7))),"",E102)</x:f>
      </x:c>
      <x:c r="C103" s="48"/>
      <x:c r="D103" s="48"/>
      <x:c r="E103" s="52" t="str">
        <x:f>IF(B103="","",B103+SUM(C103)-SUM(D103))</x:f>
      </x:c>
      <x:c r="F103" s="53" t="str">
        <x:f>IF(OR(A103="",COUNT($B$8:$B$9)&lt;2,$B$9&lt;=0,$B$8&lt;0,$B$8&gt;1),"",$B$8/$B$9)</x:f>
      </x:c>
      <x:c r="G103" s="54" t="str">
        <x:f>IF(OR(E103="",F103=""),"",E103*F103)</x:f>
      </x:c>
      <x:c r="H103" s="55" t="str">
        <x:f>IF(A103="",IF(COUNTA(C103:D103)&gt;0,"Fuori anno",""),IF(OR(COUNT(C103:D103)&lt;&gt;COUNTA(C103:D103),C103&lt;0,D103&lt;0,E103&lt;0),"Da verificare",""))</x:f>
      </x:c>
    </x:row>
    <x:row r="104" ht="25" customHeight="1">
      <x:c r="A104" s="51" t="n">
        <x:f>IF(OR(NOT(ISNUMBER($B$5)),$B$5&lt;1900,$B$5&gt;2100),"",IF(DATE($B$5,1,1)+90&gt;DATE($B$5,12,31),"",DATE($B$5,1,1)+90))</x:f>
        <x:v>46113</x:v>
      </x:c>
      <x:c r="B104" s="52" t="str">
        <x:f>IF(OR(A104="",NOT(ISNUMBER($B$7))),"",E103)</x:f>
      </x:c>
      <x:c r="C104" s="48"/>
      <x:c r="D104" s="48"/>
      <x:c r="E104" s="52" t="str">
        <x:f>IF(B104="","",B104+SUM(C104)-SUM(D104))</x:f>
      </x:c>
      <x:c r="F104" s="53" t="str">
        <x:f>IF(OR(A104="",COUNT($B$8:$B$9)&lt;2,$B$9&lt;=0,$B$8&lt;0,$B$8&gt;1),"",$B$8/$B$9)</x:f>
      </x:c>
      <x:c r="G104" s="54" t="str">
        <x:f>IF(OR(E104="",F104=""),"",E104*F104)</x:f>
      </x:c>
      <x:c r="H104" s="55" t="str">
        <x:f>IF(A104="",IF(COUNTA(C104:D104)&gt;0,"Fuori anno",""),IF(OR(COUNT(C104:D104)&lt;&gt;COUNTA(C104:D104),C104&lt;0,D104&lt;0,E104&lt;0),"Da verificare",""))</x:f>
      </x:c>
    </x:row>
    <x:row r="105" ht="25" customHeight="1">
      <x:c r="A105" s="51" t="n">
        <x:f>IF(OR(NOT(ISNUMBER($B$5)),$B$5&lt;1900,$B$5&gt;2100),"",IF(DATE($B$5,1,1)+91&gt;DATE($B$5,12,31),"",DATE($B$5,1,1)+91))</x:f>
        <x:v>46114</x:v>
      </x:c>
      <x:c r="B105" s="52" t="str">
        <x:f>IF(OR(A105="",NOT(ISNUMBER($B$7))),"",E104)</x:f>
      </x:c>
      <x:c r="C105" s="48"/>
      <x:c r="D105" s="48"/>
      <x:c r="E105" s="52" t="str">
        <x:f>IF(B105="","",B105+SUM(C105)-SUM(D105))</x:f>
      </x:c>
      <x:c r="F105" s="53" t="str">
        <x:f>IF(OR(A105="",COUNT($B$8:$B$9)&lt;2,$B$9&lt;=0,$B$8&lt;0,$B$8&gt;1),"",$B$8/$B$9)</x:f>
      </x:c>
      <x:c r="G105" s="54" t="str">
        <x:f>IF(OR(E105="",F105=""),"",E105*F105)</x:f>
      </x:c>
      <x:c r="H105" s="55" t="str">
        <x:f>IF(A105="",IF(COUNTA(C105:D105)&gt;0,"Fuori anno",""),IF(OR(COUNT(C105:D105)&lt;&gt;COUNTA(C105:D105),C105&lt;0,D105&lt;0,E105&lt;0),"Da verificare",""))</x:f>
      </x:c>
    </x:row>
    <x:row r="106" ht="25" customHeight="1">
      <x:c r="A106" s="51" t="n">
        <x:f>IF(OR(NOT(ISNUMBER($B$5)),$B$5&lt;1900,$B$5&gt;2100),"",IF(DATE($B$5,1,1)+92&gt;DATE($B$5,12,31),"",DATE($B$5,1,1)+92))</x:f>
        <x:v>46115</x:v>
      </x:c>
      <x:c r="B106" s="52" t="str">
        <x:f>IF(OR(A106="",NOT(ISNUMBER($B$7))),"",E105)</x:f>
      </x:c>
      <x:c r="C106" s="48"/>
      <x:c r="D106" s="48"/>
      <x:c r="E106" s="52" t="str">
        <x:f>IF(B106="","",B106+SUM(C106)-SUM(D106))</x:f>
      </x:c>
      <x:c r="F106" s="53" t="str">
        <x:f>IF(OR(A106="",COUNT($B$8:$B$9)&lt;2,$B$9&lt;=0,$B$8&lt;0,$B$8&gt;1),"",$B$8/$B$9)</x:f>
      </x:c>
      <x:c r="G106" s="54" t="str">
        <x:f>IF(OR(E106="",F106=""),"",E106*F106)</x:f>
      </x:c>
      <x:c r="H106" s="55" t="str">
        <x:f>IF(A106="",IF(COUNTA(C106:D106)&gt;0,"Fuori anno",""),IF(OR(COUNT(C106:D106)&lt;&gt;COUNTA(C106:D106),C106&lt;0,D106&lt;0,E106&lt;0),"Da verificare",""))</x:f>
      </x:c>
    </x:row>
    <x:row r="107" ht="25" customHeight="1">
      <x:c r="A107" s="51" t="n">
        <x:f>IF(OR(NOT(ISNUMBER($B$5)),$B$5&lt;1900,$B$5&gt;2100),"",IF(DATE($B$5,1,1)+93&gt;DATE($B$5,12,31),"",DATE($B$5,1,1)+93))</x:f>
        <x:v>46116</x:v>
      </x:c>
      <x:c r="B107" s="52" t="str">
        <x:f>IF(OR(A107="",NOT(ISNUMBER($B$7))),"",E106)</x:f>
      </x:c>
      <x:c r="C107" s="48"/>
      <x:c r="D107" s="48"/>
      <x:c r="E107" s="52" t="str">
        <x:f>IF(B107="","",B107+SUM(C107)-SUM(D107))</x:f>
      </x:c>
      <x:c r="F107" s="53" t="str">
        <x:f>IF(OR(A107="",COUNT($B$8:$B$9)&lt;2,$B$9&lt;=0,$B$8&lt;0,$B$8&gt;1),"",$B$8/$B$9)</x:f>
      </x:c>
      <x:c r="G107" s="54" t="str">
        <x:f>IF(OR(E107="",F107=""),"",E107*F107)</x:f>
      </x:c>
      <x:c r="H107" s="55" t="str">
        <x:f>IF(A107="",IF(COUNTA(C107:D107)&gt;0,"Fuori anno",""),IF(OR(COUNT(C107:D107)&lt;&gt;COUNTA(C107:D107),C107&lt;0,D107&lt;0,E107&lt;0),"Da verificare",""))</x:f>
      </x:c>
    </x:row>
    <x:row r="108" ht="25" customHeight="1">
      <x:c r="A108" s="51" t="n">
        <x:f>IF(OR(NOT(ISNUMBER($B$5)),$B$5&lt;1900,$B$5&gt;2100),"",IF(DATE($B$5,1,1)+94&gt;DATE($B$5,12,31),"",DATE($B$5,1,1)+94))</x:f>
        <x:v>46117</x:v>
      </x:c>
      <x:c r="B108" s="52" t="str">
        <x:f>IF(OR(A108="",NOT(ISNUMBER($B$7))),"",E107)</x:f>
      </x:c>
      <x:c r="C108" s="48"/>
      <x:c r="D108" s="48"/>
      <x:c r="E108" s="52" t="str">
        <x:f>IF(B108="","",B108+SUM(C108)-SUM(D108))</x:f>
      </x:c>
      <x:c r="F108" s="53" t="str">
        <x:f>IF(OR(A108="",COUNT($B$8:$B$9)&lt;2,$B$9&lt;=0,$B$8&lt;0,$B$8&gt;1),"",$B$8/$B$9)</x:f>
      </x:c>
      <x:c r="G108" s="54" t="str">
        <x:f>IF(OR(E108="",F108=""),"",E108*F108)</x:f>
      </x:c>
      <x:c r="H108" s="55" t="str">
        <x:f>IF(A108="",IF(COUNTA(C108:D108)&gt;0,"Fuori anno",""),IF(OR(COUNT(C108:D108)&lt;&gt;COUNTA(C108:D108),C108&lt;0,D108&lt;0,E108&lt;0),"Da verificare",""))</x:f>
      </x:c>
    </x:row>
    <x:row r="109" ht="25" customHeight="1">
      <x:c r="A109" s="51" t="n">
        <x:f>IF(OR(NOT(ISNUMBER($B$5)),$B$5&lt;1900,$B$5&gt;2100),"",IF(DATE($B$5,1,1)+95&gt;DATE($B$5,12,31),"",DATE($B$5,1,1)+95))</x:f>
        <x:v>46118</x:v>
      </x:c>
      <x:c r="B109" s="52" t="str">
        <x:f>IF(OR(A109="",NOT(ISNUMBER($B$7))),"",E108)</x:f>
      </x:c>
      <x:c r="C109" s="48"/>
      <x:c r="D109" s="48"/>
      <x:c r="E109" s="52" t="str">
        <x:f>IF(B109="","",B109+SUM(C109)-SUM(D109))</x:f>
      </x:c>
      <x:c r="F109" s="53" t="str">
        <x:f>IF(OR(A109="",COUNT($B$8:$B$9)&lt;2,$B$9&lt;=0,$B$8&lt;0,$B$8&gt;1),"",$B$8/$B$9)</x:f>
      </x:c>
      <x:c r="G109" s="54" t="str">
        <x:f>IF(OR(E109="",F109=""),"",E109*F109)</x:f>
      </x:c>
      <x:c r="H109" s="55" t="str">
        <x:f>IF(A109="",IF(COUNTA(C109:D109)&gt;0,"Fuori anno",""),IF(OR(COUNT(C109:D109)&lt;&gt;COUNTA(C109:D109),C109&lt;0,D109&lt;0,E109&lt;0),"Da verificare",""))</x:f>
      </x:c>
    </x:row>
    <x:row r="110" ht="25" customHeight="1">
      <x:c r="A110" s="51" t="n">
        <x:f>IF(OR(NOT(ISNUMBER($B$5)),$B$5&lt;1900,$B$5&gt;2100),"",IF(DATE($B$5,1,1)+96&gt;DATE($B$5,12,31),"",DATE($B$5,1,1)+96))</x:f>
        <x:v>46119</x:v>
      </x:c>
      <x:c r="B110" s="52" t="str">
        <x:f>IF(OR(A110="",NOT(ISNUMBER($B$7))),"",E109)</x:f>
      </x:c>
      <x:c r="C110" s="48"/>
      <x:c r="D110" s="48"/>
      <x:c r="E110" s="52" t="str">
        <x:f>IF(B110="","",B110+SUM(C110)-SUM(D110))</x:f>
      </x:c>
      <x:c r="F110" s="53" t="str">
        <x:f>IF(OR(A110="",COUNT($B$8:$B$9)&lt;2,$B$9&lt;=0,$B$8&lt;0,$B$8&gt;1),"",$B$8/$B$9)</x:f>
      </x:c>
      <x:c r="G110" s="54" t="str">
        <x:f>IF(OR(E110="",F110=""),"",E110*F110)</x:f>
      </x:c>
      <x:c r="H110" s="55" t="str">
        <x:f>IF(A110="",IF(COUNTA(C110:D110)&gt;0,"Fuori anno",""),IF(OR(COUNT(C110:D110)&lt;&gt;COUNTA(C110:D110),C110&lt;0,D110&lt;0,E110&lt;0),"Da verificare",""))</x:f>
      </x:c>
    </x:row>
    <x:row r="111" ht="25" customHeight="1">
      <x:c r="A111" s="51" t="n">
        <x:f>IF(OR(NOT(ISNUMBER($B$5)),$B$5&lt;1900,$B$5&gt;2100),"",IF(DATE($B$5,1,1)+97&gt;DATE($B$5,12,31),"",DATE($B$5,1,1)+97))</x:f>
        <x:v>46120</x:v>
      </x:c>
      <x:c r="B111" s="52" t="str">
        <x:f>IF(OR(A111="",NOT(ISNUMBER($B$7))),"",E110)</x:f>
      </x:c>
      <x:c r="C111" s="48"/>
      <x:c r="D111" s="48"/>
      <x:c r="E111" s="52" t="str">
        <x:f>IF(B111="","",B111+SUM(C111)-SUM(D111))</x:f>
      </x:c>
      <x:c r="F111" s="53" t="str">
        <x:f>IF(OR(A111="",COUNT($B$8:$B$9)&lt;2,$B$9&lt;=0,$B$8&lt;0,$B$8&gt;1),"",$B$8/$B$9)</x:f>
      </x:c>
      <x:c r="G111" s="54" t="str">
        <x:f>IF(OR(E111="",F111=""),"",E111*F111)</x:f>
      </x:c>
      <x:c r="H111" s="55" t="str">
        <x:f>IF(A111="",IF(COUNTA(C111:D111)&gt;0,"Fuori anno",""),IF(OR(COUNT(C111:D111)&lt;&gt;COUNTA(C111:D111),C111&lt;0,D111&lt;0,E111&lt;0),"Da verificare",""))</x:f>
      </x:c>
    </x:row>
    <x:row r="112" ht="25" customHeight="1">
      <x:c r="A112" s="51" t="n">
        <x:f>IF(OR(NOT(ISNUMBER($B$5)),$B$5&lt;1900,$B$5&gt;2100),"",IF(DATE($B$5,1,1)+98&gt;DATE($B$5,12,31),"",DATE($B$5,1,1)+98))</x:f>
        <x:v>46121</x:v>
      </x:c>
      <x:c r="B112" s="52" t="str">
        <x:f>IF(OR(A112="",NOT(ISNUMBER($B$7))),"",E111)</x:f>
      </x:c>
      <x:c r="C112" s="48"/>
      <x:c r="D112" s="48"/>
      <x:c r="E112" s="52" t="str">
        <x:f>IF(B112="","",B112+SUM(C112)-SUM(D112))</x:f>
      </x:c>
      <x:c r="F112" s="53" t="str">
        <x:f>IF(OR(A112="",COUNT($B$8:$B$9)&lt;2,$B$9&lt;=0,$B$8&lt;0,$B$8&gt;1),"",$B$8/$B$9)</x:f>
      </x:c>
      <x:c r="G112" s="54" t="str">
        <x:f>IF(OR(E112="",F112=""),"",E112*F112)</x:f>
      </x:c>
      <x:c r="H112" s="55" t="str">
        <x:f>IF(A112="",IF(COUNTA(C112:D112)&gt;0,"Fuori anno",""),IF(OR(COUNT(C112:D112)&lt;&gt;COUNTA(C112:D112),C112&lt;0,D112&lt;0,E112&lt;0),"Da verificare",""))</x:f>
      </x:c>
    </x:row>
    <x:row r="113" ht="25" customHeight="1">
      <x:c r="A113" s="51" t="n">
        <x:f>IF(OR(NOT(ISNUMBER($B$5)),$B$5&lt;1900,$B$5&gt;2100),"",IF(DATE($B$5,1,1)+99&gt;DATE($B$5,12,31),"",DATE($B$5,1,1)+99))</x:f>
        <x:v>46122</x:v>
      </x:c>
      <x:c r="B113" s="52" t="str">
        <x:f>IF(OR(A113="",NOT(ISNUMBER($B$7))),"",E112)</x:f>
      </x:c>
      <x:c r="C113" s="48"/>
      <x:c r="D113" s="48"/>
      <x:c r="E113" s="52" t="str">
        <x:f>IF(B113="","",B113+SUM(C113)-SUM(D113))</x:f>
      </x:c>
      <x:c r="F113" s="53" t="str">
        <x:f>IF(OR(A113="",COUNT($B$8:$B$9)&lt;2,$B$9&lt;=0,$B$8&lt;0,$B$8&gt;1),"",$B$8/$B$9)</x:f>
      </x:c>
      <x:c r="G113" s="54" t="str">
        <x:f>IF(OR(E113="",F113=""),"",E113*F113)</x:f>
      </x:c>
      <x:c r="H113" s="55" t="str">
        <x:f>IF(A113="",IF(COUNTA(C113:D113)&gt;0,"Fuori anno",""),IF(OR(COUNT(C113:D113)&lt;&gt;COUNTA(C113:D113),C113&lt;0,D113&lt;0,E113&lt;0),"Da verificare",""))</x:f>
      </x:c>
    </x:row>
    <x:row r="114" ht="25" customHeight="1">
      <x:c r="A114" s="51" t="n">
        <x:f>IF(OR(NOT(ISNUMBER($B$5)),$B$5&lt;1900,$B$5&gt;2100),"",IF(DATE($B$5,1,1)+100&gt;DATE($B$5,12,31),"",DATE($B$5,1,1)+100))</x:f>
        <x:v>46123</x:v>
      </x:c>
      <x:c r="B114" s="52" t="str">
        <x:f>IF(OR(A114="",NOT(ISNUMBER($B$7))),"",E113)</x:f>
      </x:c>
      <x:c r="C114" s="48"/>
      <x:c r="D114" s="48"/>
      <x:c r="E114" s="52" t="str">
        <x:f>IF(B114="","",B114+SUM(C114)-SUM(D114))</x:f>
      </x:c>
      <x:c r="F114" s="53" t="str">
        <x:f>IF(OR(A114="",COUNT($B$8:$B$9)&lt;2,$B$9&lt;=0,$B$8&lt;0,$B$8&gt;1),"",$B$8/$B$9)</x:f>
      </x:c>
      <x:c r="G114" s="54" t="str">
        <x:f>IF(OR(E114="",F114=""),"",E114*F114)</x:f>
      </x:c>
      <x:c r="H114" s="55" t="str">
        <x:f>IF(A114="",IF(COUNTA(C114:D114)&gt;0,"Fuori anno",""),IF(OR(COUNT(C114:D114)&lt;&gt;COUNTA(C114:D114),C114&lt;0,D114&lt;0,E114&lt;0),"Da verificare",""))</x:f>
      </x:c>
    </x:row>
    <x:row r="115" ht="25" customHeight="1">
      <x:c r="A115" s="51" t="n">
        <x:f>IF(OR(NOT(ISNUMBER($B$5)),$B$5&lt;1900,$B$5&gt;2100),"",IF(DATE($B$5,1,1)+101&gt;DATE($B$5,12,31),"",DATE($B$5,1,1)+101))</x:f>
        <x:v>46124</x:v>
      </x:c>
      <x:c r="B115" s="52" t="str">
        <x:f>IF(OR(A115="",NOT(ISNUMBER($B$7))),"",E114)</x:f>
      </x:c>
      <x:c r="C115" s="48"/>
      <x:c r="D115" s="48"/>
      <x:c r="E115" s="52" t="str">
        <x:f>IF(B115="","",B115+SUM(C115)-SUM(D115))</x:f>
      </x:c>
      <x:c r="F115" s="53" t="str">
        <x:f>IF(OR(A115="",COUNT($B$8:$B$9)&lt;2,$B$9&lt;=0,$B$8&lt;0,$B$8&gt;1),"",$B$8/$B$9)</x:f>
      </x:c>
      <x:c r="G115" s="54" t="str">
        <x:f>IF(OR(E115="",F115=""),"",E115*F115)</x:f>
      </x:c>
      <x:c r="H115" s="55" t="str">
        <x:f>IF(A115="",IF(COUNTA(C115:D115)&gt;0,"Fuori anno",""),IF(OR(COUNT(C115:D115)&lt;&gt;COUNTA(C115:D115),C115&lt;0,D115&lt;0,E115&lt;0),"Da verificare",""))</x:f>
      </x:c>
    </x:row>
    <x:row r="116" ht="25" customHeight="1">
      <x:c r="A116" s="51" t="n">
        <x:f>IF(OR(NOT(ISNUMBER($B$5)),$B$5&lt;1900,$B$5&gt;2100),"",IF(DATE($B$5,1,1)+102&gt;DATE($B$5,12,31),"",DATE($B$5,1,1)+102))</x:f>
        <x:v>46125</x:v>
      </x:c>
      <x:c r="B116" s="52" t="str">
        <x:f>IF(OR(A116="",NOT(ISNUMBER($B$7))),"",E115)</x:f>
      </x:c>
      <x:c r="C116" s="48"/>
      <x:c r="D116" s="48"/>
      <x:c r="E116" s="52" t="str">
        <x:f>IF(B116="","",B116+SUM(C116)-SUM(D116))</x:f>
      </x:c>
      <x:c r="F116" s="53" t="str">
        <x:f>IF(OR(A116="",COUNT($B$8:$B$9)&lt;2,$B$9&lt;=0,$B$8&lt;0,$B$8&gt;1),"",$B$8/$B$9)</x:f>
      </x:c>
      <x:c r="G116" s="54" t="str">
        <x:f>IF(OR(E116="",F116=""),"",E116*F116)</x:f>
      </x:c>
      <x:c r="H116" s="55" t="str">
        <x:f>IF(A116="",IF(COUNTA(C116:D116)&gt;0,"Fuori anno",""),IF(OR(COUNT(C116:D116)&lt;&gt;COUNTA(C116:D116),C116&lt;0,D116&lt;0,E116&lt;0),"Da verificare",""))</x:f>
      </x:c>
    </x:row>
    <x:row r="117" ht="25" customHeight="1">
      <x:c r="A117" s="51" t="n">
        <x:f>IF(OR(NOT(ISNUMBER($B$5)),$B$5&lt;1900,$B$5&gt;2100),"",IF(DATE($B$5,1,1)+103&gt;DATE($B$5,12,31),"",DATE($B$5,1,1)+103))</x:f>
        <x:v>46126</x:v>
      </x:c>
      <x:c r="B117" s="52" t="str">
        <x:f>IF(OR(A117="",NOT(ISNUMBER($B$7))),"",E116)</x:f>
      </x:c>
      <x:c r="C117" s="48"/>
      <x:c r="D117" s="48"/>
      <x:c r="E117" s="52" t="str">
        <x:f>IF(B117="","",B117+SUM(C117)-SUM(D117))</x:f>
      </x:c>
      <x:c r="F117" s="53" t="str">
        <x:f>IF(OR(A117="",COUNT($B$8:$B$9)&lt;2,$B$9&lt;=0,$B$8&lt;0,$B$8&gt;1),"",$B$8/$B$9)</x:f>
      </x:c>
      <x:c r="G117" s="54" t="str">
        <x:f>IF(OR(E117="",F117=""),"",E117*F117)</x:f>
      </x:c>
      <x:c r="H117" s="55" t="str">
        <x:f>IF(A117="",IF(COUNTA(C117:D117)&gt;0,"Fuori anno",""),IF(OR(COUNT(C117:D117)&lt;&gt;COUNTA(C117:D117),C117&lt;0,D117&lt;0,E117&lt;0),"Da verificare",""))</x:f>
      </x:c>
    </x:row>
    <x:row r="118" ht="25" customHeight="1">
      <x:c r="A118" s="51" t="n">
        <x:f>IF(OR(NOT(ISNUMBER($B$5)),$B$5&lt;1900,$B$5&gt;2100),"",IF(DATE($B$5,1,1)+104&gt;DATE($B$5,12,31),"",DATE($B$5,1,1)+104))</x:f>
        <x:v>46127</x:v>
      </x:c>
      <x:c r="B118" s="52" t="str">
        <x:f>IF(OR(A118="",NOT(ISNUMBER($B$7))),"",E117)</x:f>
      </x:c>
      <x:c r="C118" s="48"/>
      <x:c r="D118" s="48"/>
      <x:c r="E118" s="52" t="str">
        <x:f>IF(B118="","",B118+SUM(C118)-SUM(D118))</x:f>
      </x:c>
      <x:c r="F118" s="53" t="str">
        <x:f>IF(OR(A118="",COUNT($B$8:$B$9)&lt;2,$B$9&lt;=0,$B$8&lt;0,$B$8&gt;1),"",$B$8/$B$9)</x:f>
      </x:c>
      <x:c r="G118" s="54" t="str">
        <x:f>IF(OR(E118="",F118=""),"",E118*F118)</x:f>
      </x:c>
      <x:c r="H118" s="55" t="str">
        <x:f>IF(A118="",IF(COUNTA(C118:D118)&gt;0,"Fuori anno",""),IF(OR(COUNT(C118:D118)&lt;&gt;COUNTA(C118:D118),C118&lt;0,D118&lt;0,E118&lt;0),"Da verificare",""))</x:f>
      </x:c>
    </x:row>
    <x:row r="119" ht="25" customHeight="1">
      <x:c r="A119" s="51" t="n">
        <x:f>IF(OR(NOT(ISNUMBER($B$5)),$B$5&lt;1900,$B$5&gt;2100),"",IF(DATE($B$5,1,1)+105&gt;DATE($B$5,12,31),"",DATE($B$5,1,1)+105))</x:f>
        <x:v>46128</x:v>
      </x:c>
      <x:c r="B119" s="52" t="str">
        <x:f>IF(OR(A119="",NOT(ISNUMBER($B$7))),"",E118)</x:f>
      </x:c>
      <x:c r="C119" s="48"/>
      <x:c r="D119" s="48"/>
      <x:c r="E119" s="52" t="str">
        <x:f>IF(B119="","",B119+SUM(C119)-SUM(D119))</x:f>
      </x:c>
      <x:c r="F119" s="53" t="str">
        <x:f>IF(OR(A119="",COUNT($B$8:$B$9)&lt;2,$B$9&lt;=0,$B$8&lt;0,$B$8&gt;1),"",$B$8/$B$9)</x:f>
      </x:c>
      <x:c r="G119" s="54" t="str">
        <x:f>IF(OR(E119="",F119=""),"",E119*F119)</x:f>
      </x:c>
      <x:c r="H119" s="55" t="str">
        <x:f>IF(A119="",IF(COUNTA(C119:D119)&gt;0,"Fuori anno",""),IF(OR(COUNT(C119:D119)&lt;&gt;COUNTA(C119:D119),C119&lt;0,D119&lt;0,E119&lt;0),"Da verificare",""))</x:f>
      </x:c>
    </x:row>
    <x:row r="120" ht="25" customHeight="1">
      <x:c r="A120" s="51" t="n">
        <x:f>IF(OR(NOT(ISNUMBER($B$5)),$B$5&lt;1900,$B$5&gt;2100),"",IF(DATE($B$5,1,1)+106&gt;DATE($B$5,12,31),"",DATE($B$5,1,1)+106))</x:f>
        <x:v>46129</x:v>
      </x:c>
      <x:c r="B120" s="52" t="str">
        <x:f>IF(OR(A120="",NOT(ISNUMBER($B$7))),"",E119)</x:f>
      </x:c>
      <x:c r="C120" s="48"/>
      <x:c r="D120" s="48"/>
      <x:c r="E120" s="52" t="str">
        <x:f>IF(B120="","",B120+SUM(C120)-SUM(D120))</x:f>
      </x:c>
      <x:c r="F120" s="53" t="str">
        <x:f>IF(OR(A120="",COUNT($B$8:$B$9)&lt;2,$B$9&lt;=0,$B$8&lt;0,$B$8&gt;1),"",$B$8/$B$9)</x:f>
      </x:c>
      <x:c r="G120" s="54" t="str">
        <x:f>IF(OR(E120="",F120=""),"",E120*F120)</x:f>
      </x:c>
      <x:c r="H120" s="55" t="str">
        <x:f>IF(A120="",IF(COUNTA(C120:D120)&gt;0,"Fuori anno",""),IF(OR(COUNT(C120:D120)&lt;&gt;COUNTA(C120:D120),C120&lt;0,D120&lt;0,E120&lt;0),"Da verificare",""))</x:f>
      </x:c>
    </x:row>
    <x:row r="121" ht="25" customHeight="1">
      <x:c r="A121" s="51" t="n">
        <x:f>IF(OR(NOT(ISNUMBER($B$5)),$B$5&lt;1900,$B$5&gt;2100),"",IF(DATE($B$5,1,1)+107&gt;DATE($B$5,12,31),"",DATE($B$5,1,1)+107))</x:f>
        <x:v>46130</x:v>
      </x:c>
      <x:c r="B121" s="52" t="str">
        <x:f>IF(OR(A121="",NOT(ISNUMBER($B$7))),"",E120)</x:f>
      </x:c>
      <x:c r="C121" s="48"/>
      <x:c r="D121" s="48"/>
      <x:c r="E121" s="52" t="str">
        <x:f>IF(B121="","",B121+SUM(C121)-SUM(D121))</x:f>
      </x:c>
      <x:c r="F121" s="53" t="str">
        <x:f>IF(OR(A121="",COUNT($B$8:$B$9)&lt;2,$B$9&lt;=0,$B$8&lt;0,$B$8&gt;1),"",$B$8/$B$9)</x:f>
      </x:c>
      <x:c r="G121" s="54" t="str">
        <x:f>IF(OR(E121="",F121=""),"",E121*F121)</x:f>
      </x:c>
      <x:c r="H121" s="55" t="str">
        <x:f>IF(A121="",IF(COUNTA(C121:D121)&gt;0,"Fuori anno",""),IF(OR(COUNT(C121:D121)&lt;&gt;COUNTA(C121:D121),C121&lt;0,D121&lt;0,E121&lt;0),"Da verificare",""))</x:f>
      </x:c>
    </x:row>
    <x:row r="122" ht="25" customHeight="1">
      <x:c r="A122" s="51" t="n">
        <x:f>IF(OR(NOT(ISNUMBER($B$5)),$B$5&lt;1900,$B$5&gt;2100),"",IF(DATE($B$5,1,1)+108&gt;DATE($B$5,12,31),"",DATE($B$5,1,1)+108))</x:f>
        <x:v>46131</x:v>
      </x:c>
      <x:c r="B122" s="52" t="str">
        <x:f>IF(OR(A122="",NOT(ISNUMBER($B$7))),"",E121)</x:f>
      </x:c>
      <x:c r="C122" s="48"/>
      <x:c r="D122" s="48"/>
      <x:c r="E122" s="52" t="str">
        <x:f>IF(B122="","",B122+SUM(C122)-SUM(D122))</x:f>
      </x:c>
      <x:c r="F122" s="53" t="str">
        <x:f>IF(OR(A122="",COUNT($B$8:$B$9)&lt;2,$B$9&lt;=0,$B$8&lt;0,$B$8&gt;1),"",$B$8/$B$9)</x:f>
      </x:c>
      <x:c r="G122" s="54" t="str">
        <x:f>IF(OR(E122="",F122=""),"",E122*F122)</x:f>
      </x:c>
      <x:c r="H122" s="55" t="str">
        <x:f>IF(A122="",IF(COUNTA(C122:D122)&gt;0,"Fuori anno",""),IF(OR(COUNT(C122:D122)&lt;&gt;COUNTA(C122:D122),C122&lt;0,D122&lt;0,E122&lt;0),"Da verificare",""))</x:f>
      </x:c>
    </x:row>
    <x:row r="123" ht="25" customHeight="1">
      <x:c r="A123" s="51" t="n">
        <x:f>IF(OR(NOT(ISNUMBER($B$5)),$B$5&lt;1900,$B$5&gt;2100),"",IF(DATE($B$5,1,1)+109&gt;DATE($B$5,12,31),"",DATE($B$5,1,1)+109))</x:f>
        <x:v>46132</x:v>
      </x:c>
      <x:c r="B123" s="52" t="str">
        <x:f>IF(OR(A123="",NOT(ISNUMBER($B$7))),"",E122)</x:f>
      </x:c>
      <x:c r="C123" s="48"/>
      <x:c r="D123" s="48"/>
      <x:c r="E123" s="52" t="str">
        <x:f>IF(B123="","",B123+SUM(C123)-SUM(D123))</x:f>
      </x:c>
      <x:c r="F123" s="53" t="str">
        <x:f>IF(OR(A123="",COUNT($B$8:$B$9)&lt;2,$B$9&lt;=0,$B$8&lt;0,$B$8&gt;1),"",$B$8/$B$9)</x:f>
      </x:c>
      <x:c r="G123" s="54" t="str">
        <x:f>IF(OR(E123="",F123=""),"",E123*F123)</x:f>
      </x:c>
      <x:c r="H123" s="55" t="str">
        <x:f>IF(A123="",IF(COUNTA(C123:D123)&gt;0,"Fuori anno",""),IF(OR(COUNT(C123:D123)&lt;&gt;COUNTA(C123:D123),C123&lt;0,D123&lt;0,E123&lt;0),"Da verificare",""))</x:f>
      </x:c>
    </x:row>
    <x:row r="124" ht="25" customHeight="1">
      <x:c r="A124" s="51" t="n">
        <x:f>IF(OR(NOT(ISNUMBER($B$5)),$B$5&lt;1900,$B$5&gt;2100),"",IF(DATE($B$5,1,1)+110&gt;DATE($B$5,12,31),"",DATE($B$5,1,1)+110))</x:f>
        <x:v>46133</x:v>
      </x:c>
      <x:c r="B124" s="52" t="str">
        <x:f>IF(OR(A124="",NOT(ISNUMBER($B$7))),"",E123)</x:f>
      </x:c>
      <x:c r="C124" s="48"/>
      <x:c r="D124" s="48"/>
      <x:c r="E124" s="52" t="str">
        <x:f>IF(B124="","",B124+SUM(C124)-SUM(D124))</x:f>
      </x:c>
      <x:c r="F124" s="53" t="str">
        <x:f>IF(OR(A124="",COUNT($B$8:$B$9)&lt;2,$B$9&lt;=0,$B$8&lt;0,$B$8&gt;1),"",$B$8/$B$9)</x:f>
      </x:c>
      <x:c r="G124" s="54" t="str">
        <x:f>IF(OR(E124="",F124=""),"",E124*F124)</x:f>
      </x:c>
      <x:c r="H124" s="55" t="str">
        <x:f>IF(A124="",IF(COUNTA(C124:D124)&gt;0,"Fuori anno",""),IF(OR(COUNT(C124:D124)&lt;&gt;COUNTA(C124:D124),C124&lt;0,D124&lt;0,E124&lt;0),"Da verificare",""))</x:f>
      </x:c>
    </x:row>
    <x:row r="125" ht="25" customHeight="1">
      <x:c r="A125" s="51" t="n">
        <x:f>IF(OR(NOT(ISNUMBER($B$5)),$B$5&lt;1900,$B$5&gt;2100),"",IF(DATE($B$5,1,1)+111&gt;DATE($B$5,12,31),"",DATE($B$5,1,1)+111))</x:f>
        <x:v>46134</x:v>
      </x:c>
      <x:c r="B125" s="52" t="str">
        <x:f>IF(OR(A125="",NOT(ISNUMBER($B$7))),"",E124)</x:f>
      </x:c>
      <x:c r="C125" s="48"/>
      <x:c r="D125" s="48"/>
      <x:c r="E125" s="52" t="str">
        <x:f>IF(B125="","",B125+SUM(C125)-SUM(D125))</x:f>
      </x:c>
      <x:c r="F125" s="53" t="str">
        <x:f>IF(OR(A125="",COUNT($B$8:$B$9)&lt;2,$B$9&lt;=0,$B$8&lt;0,$B$8&gt;1),"",$B$8/$B$9)</x:f>
      </x:c>
      <x:c r="G125" s="54" t="str">
        <x:f>IF(OR(E125="",F125=""),"",E125*F125)</x:f>
      </x:c>
      <x:c r="H125" s="55" t="str">
        <x:f>IF(A125="",IF(COUNTA(C125:D125)&gt;0,"Fuori anno",""),IF(OR(COUNT(C125:D125)&lt;&gt;COUNTA(C125:D125),C125&lt;0,D125&lt;0,E125&lt;0),"Da verificare",""))</x:f>
      </x:c>
    </x:row>
    <x:row r="126" ht="25" customHeight="1">
      <x:c r="A126" s="51" t="n">
        <x:f>IF(OR(NOT(ISNUMBER($B$5)),$B$5&lt;1900,$B$5&gt;2100),"",IF(DATE($B$5,1,1)+112&gt;DATE($B$5,12,31),"",DATE($B$5,1,1)+112))</x:f>
        <x:v>46135</x:v>
      </x:c>
      <x:c r="B126" s="52" t="str">
        <x:f>IF(OR(A126="",NOT(ISNUMBER($B$7))),"",E125)</x:f>
      </x:c>
      <x:c r="C126" s="48"/>
      <x:c r="D126" s="48"/>
      <x:c r="E126" s="52" t="str">
        <x:f>IF(B126="","",B126+SUM(C126)-SUM(D126))</x:f>
      </x:c>
      <x:c r="F126" s="53" t="str">
        <x:f>IF(OR(A126="",COUNT($B$8:$B$9)&lt;2,$B$9&lt;=0,$B$8&lt;0,$B$8&gt;1),"",$B$8/$B$9)</x:f>
      </x:c>
      <x:c r="G126" s="54" t="str">
        <x:f>IF(OR(E126="",F126=""),"",E126*F126)</x:f>
      </x:c>
      <x:c r="H126" s="55" t="str">
        <x:f>IF(A126="",IF(COUNTA(C126:D126)&gt;0,"Fuori anno",""),IF(OR(COUNT(C126:D126)&lt;&gt;COUNTA(C126:D126),C126&lt;0,D126&lt;0,E126&lt;0),"Da verificare",""))</x:f>
      </x:c>
    </x:row>
    <x:row r="127" ht="25" customHeight="1">
      <x:c r="A127" s="51" t="n">
        <x:f>IF(OR(NOT(ISNUMBER($B$5)),$B$5&lt;1900,$B$5&gt;2100),"",IF(DATE($B$5,1,1)+113&gt;DATE($B$5,12,31),"",DATE($B$5,1,1)+113))</x:f>
        <x:v>46136</x:v>
      </x:c>
      <x:c r="B127" s="52" t="str">
        <x:f>IF(OR(A127="",NOT(ISNUMBER($B$7))),"",E126)</x:f>
      </x:c>
      <x:c r="C127" s="48"/>
      <x:c r="D127" s="48"/>
      <x:c r="E127" s="52" t="str">
        <x:f>IF(B127="","",B127+SUM(C127)-SUM(D127))</x:f>
      </x:c>
      <x:c r="F127" s="53" t="str">
        <x:f>IF(OR(A127="",COUNT($B$8:$B$9)&lt;2,$B$9&lt;=0,$B$8&lt;0,$B$8&gt;1),"",$B$8/$B$9)</x:f>
      </x:c>
      <x:c r="G127" s="54" t="str">
        <x:f>IF(OR(E127="",F127=""),"",E127*F127)</x:f>
      </x:c>
      <x:c r="H127" s="55" t="str">
        <x:f>IF(A127="",IF(COUNTA(C127:D127)&gt;0,"Fuori anno",""),IF(OR(COUNT(C127:D127)&lt;&gt;COUNTA(C127:D127),C127&lt;0,D127&lt;0,E127&lt;0),"Da verificare",""))</x:f>
      </x:c>
    </x:row>
    <x:row r="128" ht="25" customHeight="1">
      <x:c r="A128" s="51" t="n">
        <x:f>IF(OR(NOT(ISNUMBER($B$5)),$B$5&lt;1900,$B$5&gt;2100),"",IF(DATE($B$5,1,1)+114&gt;DATE($B$5,12,31),"",DATE($B$5,1,1)+114))</x:f>
        <x:v>46137</x:v>
      </x:c>
      <x:c r="B128" s="52" t="str">
        <x:f>IF(OR(A128="",NOT(ISNUMBER($B$7))),"",E127)</x:f>
      </x:c>
      <x:c r="C128" s="48"/>
      <x:c r="D128" s="48"/>
      <x:c r="E128" s="52" t="str">
        <x:f>IF(B128="","",B128+SUM(C128)-SUM(D128))</x:f>
      </x:c>
      <x:c r="F128" s="53" t="str">
        <x:f>IF(OR(A128="",COUNT($B$8:$B$9)&lt;2,$B$9&lt;=0,$B$8&lt;0,$B$8&gt;1),"",$B$8/$B$9)</x:f>
      </x:c>
      <x:c r="G128" s="54" t="str">
        <x:f>IF(OR(E128="",F128=""),"",E128*F128)</x:f>
      </x:c>
      <x:c r="H128" s="55" t="str">
        <x:f>IF(A128="",IF(COUNTA(C128:D128)&gt;0,"Fuori anno",""),IF(OR(COUNT(C128:D128)&lt;&gt;COUNTA(C128:D128),C128&lt;0,D128&lt;0,E128&lt;0),"Da verificare",""))</x:f>
      </x:c>
    </x:row>
    <x:row r="129" ht="25" customHeight="1">
      <x:c r="A129" s="51" t="n">
        <x:f>IF(OR(NOT(ISNUMBER($B$5)),$B$5&lt;1900,$B$5&gt;2100),"",IF(DATE($B$5,1,1)+115&gt;DATE($B$5,12,31),"",DATE($B$5,1,1)+115))</x:f>
        <x:v>46138</x:v>
      </x:c>
      <x:c r="B129" s="52" t="str">
        <x:f>IF(OR(A129="",NOT(ISNUMBER($B$7))),"",E128)</x:f>
      </x:c>
      <x:c r="C129" s="48"/>
      <x:c r="D129" s="48"/>
      <x:c r="E129" s="52" t="str">
        <x:f>IF(B129="","",B129+SUM(C129)-SUM(D129))</x:f>
      </x:c>
      <x:c r="F129" s="53" t="str">
        <x:f>IF(OR(A129="",COUNT($B$8:$B$9)&lt;2,$B$9&lt;=0,$B$8&lt;0,$B$8&gt;1),"",$B$8/$B$9)</x:f>
      </x:c>
      <x:c r="G129" s="54" t="str">
        <x:f>IF(OR(E129="",F129=""),"",E129*F129)</x:f>
      </x:c>
      <x:c r="H129" s="55" t="str">
        <x:f>IF(A129="",IF(COUNTA(C129:D129)&gt;0,"Fuori anno",""),IF(OR(COUNT(C129:D129)&lt;&gt;COUNTA(C129:D129),C129&lt;0,D129&lt;0,E129&lt;0),"Da verificare",""))</x:f>
      </x:c>
    </x:row>
    <x:row r="130" ht="25" customHeight="1">
      <x:c r="A130" s="51" t="n">
        <x:f>IF(OR(NOT(ISNUMBER($B$5)),$B$5&lt;1900,$B$5&gt;2100),"",IF(DATE($B$5,1,1)+116&gt;DATE($B$5,12,31),"",DATE($B$5,1,1)+116))</x:f>
        <x:v>46139</x:v>
      </x:c>
      <x:c r="B130" s="52" t="str">
        <x:f>IF(OR(A130="",NOT(ISNUMBER($B$7))),"",E129)</x:f>
      </x:c>
      <x:c r="C130" s="48"/>
      <x:c r="D130" s="48"/>
      <x:c r="E130" s="52" t="str">
        <x:f>IF(B130="","",B130+SUM(C130)-SUM(D130))</x:f>
      </x:c>
      <x:c r="F130" s="53" t="str">
        <x:f>IF(OR(A130="",COUNT($B$8:$B$9)&lt;2,$B$9&lt;=0,$B$8&lt;0,$B$8&gt;1),"",$B$8/$B$9)</x:f>
      </x:c>
      <x:c r="G130" s="54" t="str">
        <x:f>IF(OR(E130="",F130=""),"",E130*F130)</x:f>
      </x:c>
      <x:c r="H130" s="55" t="str">
        <x:f>IF(A130="",IF(COUNTA(C130:D130)&gt;0,"Fuori anno",""),IF(OR(COUNT(C130:D130)&lt;&gt;COUNTA(C130:D130),C130&lt;0,D130&lt;0,E130&lt;0),"Da verificare",""))</x:f>
      </x:c>
    </x:row>
    <x:row r="131" ht="25" customHeight="1">
      <x:c r="A131" s="51" t="n">
        <x:f>IF(OR(NOT(ISNUMBER($B$5)),$B$5&lt;1900,$B$5&gt;2100),"",IF(DATE($B$5,1,1)+117&gt;DATE($B$5,12,31),"",DATE($B$5,1,1)+117))</x:f>
        <x:v>46140</x:v>
      </x:c>
      <x:c r="B131" s="52" t="str">
        <x:f>IF(OR(A131="",NOT(ISNUMBER($B$7))),"",E130)</x:f>
      </x:c>
      <x:c r="C131" s="48"/>
      <x:c r="D131" s="48"/>
      <x:c r="E131" s="52" t="str">
        <x:f>IF(B131="","",B131+SUM(C131)-SUM(D131))</x:f>
      </x:c>
      <x:c r="F131" s="53" t="str">
        <x:f>IF(OR(A131="",COUNT($B$8:$B$9)&lt;2,$B$9&lt;=0,$B$8&lt;0,$B$8&gt;1),"",$B$8/$B$9)</x:f>
      </x:c>
      <x:c r="G131" s="54" t="str">
        <x:f>IF(OR(E131="",F131=""),"",E131*F131)</x:f>
      </x:c>
      <x:c r="H131" s="55" t="str">
        <x:f>IF(A131="",IF(COUNTA(C131:D131)&gt;0,"Fuori anno",""),IF(OR(COUNT(C131:D131)&lt;&gt;COUNTA(C131:D131),C131&lt;0,D131&lt;0,E131&lt;0),"Da verificare",""))</x:f>
      </x:c>
    </x:row>
    <x:row r="132" ht="25" customHeight="1">
      <x:c r="A132" s="51" t="n">
        <x:f>IF(OR(NOT(ISNUMBER($B$5)),$B$5&lt;1900,$B$5&gt;2100),"",IF(DATE($B$5,1,1)+118&gt;DATE($B$5,12,31),"",DATE($B$5,1,1)+118))</x:f>
        <x:v>46141</x:v>
      </x:c>
      <x:c r="B132" s="52" t="str">
        <x:f>IF(OR(A132="",NOT(ISNUMBER($B$7))),"",E131)</x:f>
      </x:c>
      <x:c r="C132" s="48"/>
      <x:c r="D132" s="48"/>
      <x:c r="E132" s="52" t="str">
        <x:f>IF(B132="","",B132+SUM(C132)-SUM(D132))</x:f>
      </x:c>
      <x:c r="F132" s="53" t="str">
        <x:f>IF(OR(A132="",COUNT($B$8:$B$9)&lt;2,$B$9&lt;=0,$B$8&lt;0,$B$8&gt;1),"",$B$8/$B$9)</x:f>
      </x:c>
      <x:c r="G132" s="54" t="str">
        <x:f>IF(OR(E132="",F132=""),"",E132*F132)</x:f>
      </x:c>
      <x:c r="H132" s="55" t="str">
        <x:f>IF(A132="",IF(COUNTA(C132:D132)&gt;0,"Fuori anno",""),IF(OR(COUNT(C132:D132)&lt;&gt;COUNTA(C132:D132),C132&lt;0,D132&lt;0,E132&lt;0),"Da verificare",""))</x:f>
      </x:c>
    </x:row>
    <x:row r="133" ht="25" customHeight="1">
      <x:c r="A133" s="51" t="n">
        <x:f>IF(OR(NOT(ISNUMBER($B$5)),$B$5&lt;1900,$B$5&gt;2100),"",IF(DATE($B$5,1,1)+119&gt;DATE($B$5,12,31),"",DATE($B$5,1,1)+119))</x:f>
        <x:v>46142</x:v>
      </x:c>
      <x:c r="B133" s="52" t="str">
        <x:f>IF(OR(A133="",NOT(ISNUMBER($B$7))),"",E132)</x:f>
      </x:c>
      <x:c r="C133" s="48"/>
      <x:c r="D133" s="48"/>
      <x:c r="E133" s="52" t="str">
        <x:f>IF(B133="","",B133+SUM(C133)-SUM(D133))</x:f>
      </x:c>
      <x:c r="F133" s="53" t="str">
        <x:f>IF(OR(A133="",COUNT($B$8:$B$9)&lt;2,$B$9&lt;=0,$B$8&lt;0,$B$8&gt;1),"",$B$8/$B$9)</x:f>
      </x:c>
      <x:c r="G133" s="54" t="str">
        <x:f>IF(OR(E133="",F133=""),"",E133*F133)</x:f>
      </x:c>
      <x:c r="H133" s="55" t="str">
        <x:f>IF(A133="",IF(COUNTA(C133:D133)&gt;0,"Fuori anno",""),IF(OR(COUNT(C133:D133)&lt;&gt;COUNTA(C133:D133),C133&lt;0,D133&lt;0,E133&lt;0),"Da verificare",""))</x:f>
      </x:c>
    </x:row>
    <x:row r="134" ht="25" customHeight="1">
      <x:c r="A134" s="51" t="n">
        <x:f>IF(OR(NOT(ISNUMBER($B$5)),$B$5&lt;1900,$B$5&gt;2100),"",IF(DATE($B$5,1,1)+120&gt;DATE($B$5,12,31),"",DATE($B$5,1,1)+120))</x:f>
        <x:v>46143</x:v>
      </x:c>
      <x:c r="B134" s="52" t="str">
        <x:f>IF(OR(A134="",NOT(ISNUMBER($B$7))),"",E133)</x:f>
      </x:c>
      <x:c r="C134" s="48"/>
      <x:c r="D134" s="48"/>
      <x:c r="E134" s="52" t="str">
        <x:f>IF(B134="","",B134+SUM(C134)-SUM(D134))</x:f>
      </x:c>
      <x:c r="F134" s="53" t="str">
        <x:f>IF(OR(A134="",COUNT($B$8:$B$9)&lt;2,$B$9&lt;=0,$B$8&lt;0,$B$8&gt;1),"",$B$8/$B$9)</x:f>
      </x:c>
      <x:c r="G134" s="54" t="str">
        <x:f>IF(OR(E134="",F134=""),"",E134*F134)</x:f>
      </x:c>
      <x:c r="H134" s="55" t="str">
        <x:f>IF(A134="",IF(COUNTA(C134:D134)&gt;0,"Fuori anno",""),IF(OR(COUNT(C134:D134)&lt;&gt;COUNTA(C134:D134),C134&lt;0,D134&lt;0,E134&lt;0),"Da verificare",""))</x:f>
      </x:c>
    </x:row>
    <x:row r="135" ht="25" customHeight="1">
      <x:c r="A135" s="51" t="n">
        <x:f>IF(OR(NOT(ISNUMBER($B$5)),$B$5&lt;1900,$B$5&gt;2100),"",IF(DATE($B$5,1,1)+121&gt;DATE($B$5,12,31),"",DATE($B$5,1,1)+121))</x:f>
        <x:v>46144</x:v>
      </x:c>
      <x:c r="B135" s="52" t="str">
        <x:f>IF(OR(A135="",NOT(ISNUMBER($B$7))),"",E134)</x:f>
      </x:c>
      <x:c r="C135" s="48"/>
      <x:c r="D135" s="48"/>
      <x:c r="E135" s="52" t="str">
        <x:f>IF(B135="","",B135+SUM(C135)-SUM(D135))</x:f>
      </x:c>
      <x:c r="F135" s="53" t="str">
        <x:f>IF(OR(A135="",COUNT($B$8:$B$9)&lt;2,$B$9&lt;=0,$B$8&lt;0,$B$8&gt;1),"",$B$8/$B$9)</x:f>
      </x:c>
      <x:c r="G135" s="54" t="str">
        <x:f>IF(OR(E135="",F135=""),"",E135*F135)</x:f>
      </x:c>
      <x:c r="H135" s="55" t="str">
        <x:f>IF(A135="",IF(COUNTA(C135:D135)&gt;0,"Fuori anno",""),IF(OR(COUNT(C135:D135)&lt;&gt;COUNTA(C135:D135),C135&lt;0,D135&lt;0,E135&lt;0),"Da verificare",""))</x:f>
      </x:c>
    </x:row>
    <x:row r="136" ht="25" customHeight="1">
      <x:c r="A136" s="51" t="n">
        <x:f>IF(OR(NOT(ISNUMBER($B$5)),$B$5&lt;1900,$B$5&gt;2100),"",IF(DATE($B$5,1,1)+122&gt;DATE($B$5,12,31),"",DATE($B$5,1,1)+122))</x:f>
        <x:v>46145</x:v>
      </x:c>
      <x:c r="B136" s="52" t="str">
        <x:f>IF(OR(A136="",NOT(ISNUMBER($B$7))),"",E135)</x:f>
      </x:c>
      <x:c r="C136" s="48"/>
      <x:c r="D136" s="48"/>
      <x:c r="E136" s="52" t="str">
        <x:f>IF(B136="","",B136+SUM(C136)-SUM(D136))</x:f>
      </x:c>
      <x:c r="F136" s="53" t="str">
        <x:f>IF(OR(A136="",COUNT($B$8:$B$9)&lt;2,$B$9&lt;=0,$B$8&lt;0,$B$8&gt;1),"",$B$8/$B$9)</x:f>
      </x:c>
      <x:c r="G136" s="54" t="str">
        <x:f>IF(OR(E136="",F136=""),"",E136*F136)</x:f>
      </x:c>
      <x:c r="H136" s="55" t="str">
        <x:f>IF(A136="",IF(COUNTA(C136:D136)&gt;0,"Fuori anno",""),IF(OR(COUNT(C136:D136)&lt;&gt;COUNTA(C136:D136),C136&lt;0,D136&lt;0,E136&lt;0),"Da verificare",""))</x:f>
      </x:c>
    </x:row>
    <x:row r="137" ht="25" customHeight="1">
      <x:c r="A137" s="51" t="n">
        <x:f>IF(OR(NOT(ISNUMBER($B$5)),$B$5&lt;1900,$B$5&gt;2100),"",IF(DATE($B$5,1,1)+123&gt;DATE($B$5,12,31),"",DATE($B$5,1,1)+123))</x:f>
        <x:v>46146</x:v>
      </x:c>
      <x:c r="B137" s="52" t="str">
        <x:f>IF(OR(A137="",NOT(ISNUMBER($B$7))),"",E136)</x:f>
      </x:c>
      <x:c r="C137" s="48"/>
      <x:c r="D137" s="48"/>
      <x:c r="E137" s="52" t="str">
        <x:f>IF(B137="","",B137+SUM(C137)-SUM(D137))</x:f>
      </x:c>
      <x:c r="F137" s="53" t="str">
        <x:f>IF(OR(A137="",COUNT($B$8:$B$9)&lt;2,$B$9&lt;=0,$B$8&lt;0,$B$8&gt;1),"",$B$8/$B$9)</x:f>
      </x:c>
      <x:c r="G137" s="54" t="str">
        <x:f>IF(OR(E137="",F137=""),"",E137*F137)</x:f>
      </x:c>
      <x:c r="H137" s="55" t="str">
        <x:f>IF(A137="",IF(COUNTA(C137:D137)&gt;0,"Fuori anno",""),IF(OR(COUNT(C137:D137)&lt;&gt;COUNTA(C137:D137),C137&lt;0,D137&lt;0,E137&lt;0),"Da verificare",""))</x:f>
      </x:c>
    </x:row>
    <x:row r="138" ht="25" customHeight="1">
      <x:c r="A138" s="51" t="n">
        <x:f>IF(OR(NOT(ISNUMBER($B$5)),$B$5&lt;1900,$B$5&gt;2100),"",IF(DATE($B$5,1,1)+124&gt;DATE($B$5,12,31),"",DATE($B$5,1,1)+124))</x:f>
        <x:v>46147</x:v>
      </x:c>
      <x:c r="B138" s="52" t="str">
        <x:f>IF(OR(A138="",NOT(ISNUMBER($B$7))),"",E137)</x:f>
      </x:c>
      <x:c r="C138" s="48"/>
      <x:c r="D138" s="48"/>
      <x:c r="E138" s="52" t="str">
        <x:f>IF(B138="","",B138+SUM(C138)-SUM(D138))</x:f>
      </x:c>
      <x:c r="F138" s="53" t="str">
        <x:f>IF(OR(A138="",COUNT($B$8:$B$9)&lt;2,$B$9&lt;=0,$B$8&lt;0,$B$8&gt;1),"",$B$8/$B$9)</x:f>
      </x:c>
      <x:c r="G138" s="54" t="str">
        <x:f>IF(OR(E138="",F138=""),"",E138*F138)</x:f>
      </x:c>
      <x:c r="H138" s="55" t="str">
        <x:f>IF(A138="",IF(COUNTA(C138:D138)&gt;0,"Fuori anno",""),IF(OR(COUNT(C138:D138)&lt;&gt;COUNTA(C138:D138),C138&lt;0,D138&lt;0,E138&lt;0),"Da verificare",""))</x:f>
      </x:c>
    </x:row>
    <x:row r="139" ht="25" customHeight="1">
      <x:c r="A139" s="51" t="n">
        <x:f>IF(OR(NOT(ISNUMBER($B$5)),$B$5&lt;1900,$B$5&gt;2100),"",IF(DATE($B$5,1,1)+125&gt;DATE($B$5,12,31),"",DATE($B$5,1,1)+125))</x:f>
        <x:v>46148</x:v>
      </x:c>
      <x:c r="B139" s="52" t="str">
        <x:f>IF(OR(A139="",NOT(ISNUMBER($B$7))),"",E138)</x:f>
      </x:c>
      <x:c r="C139" s="48"/>
      <x:c r="D139" s="48"/>
      <x:c r="E139" s="52" t="str">
        <x:f>IF(B139="","",B139+SUM(C139)-SUM(D139))</x:f>
      </x:c>
      <x:c r="F139" s="53" t="str">
        <x:f>IF(OR(A139="",COUNT($B$8:$B$9)&lt;2,$B$9&lt;=0,$B$8&lt;0,$B$8&gt;1),"",$B$8/$B$9)</x:f>
      </x:c>
      <x:c r="G139" s="54" t="str">
        <x:f>IF(OR(E139="",F139=""),"",E139*F139)</x:f>
      </x:c>
      <x:c r="H139" s="55" t="str">
        <x:f>IF(A139="",IF(COUNTA(C139:D139)&gt;0,"Fuori anno",""),IF(OR(COUNT(C139:D139)&lt;&gt;COUNTA(C139:D139),C139&lt;0,D139&lt;0,E139&lt;0),"Da verificare",""))</x:f>
      </x:c>
    </x:row>
    <x:row r="140" ht="25" customHeight="1">
      <x:c r="A140" s="51" t="n">
        <x:f>IF(OR(NOT(ISNUMBER($B$5)),$B$5&lt;1900,$B$5&gt;2100),"",IF(DATE($B$5,1,1)+126&gt;DATE($B$5,12,31),"",DATE($B$5,1,1)+126))</x:f>
        <x:v>46149</x:v>
      </x:c>
      <x:c r="B140" s="52" t="str">
        <x:f>IF(OR(A140="",NOT(ISNUMBER($B$7))),"",E139)</x:f>
      </x:c>
      <x:c r="C140" s="48"/>
      <x:c r="D140" s="48"/>
      <x:c r="E140" s="52" t="str">
        <x:f>IF(B140="","",B140+SUM(C140)-SUM(D140))</x:f>
      </x:c>
      <x:c r="F140" s="53" t="str">
        <x:f>IF(OR(A140="",COUNT($B$8:$B$9)&lt;2,$B$9&lt;=0,$B$8&lt;0,$B$8&gt;1),"",$B$8/$B$9)</x:f>
      </x:c>
      <x:c r="G140" s="54" t="str">
        <x:f>IF(OR(E140="",F140=""),"",E140*F140)</x:f>
      </x:c>
      <x:c r="H140" s="55" t="str">
        <x:f>IF(A140="",IF(COUNTA(C140:D140)&gt;0,"Fuori anno",""),IF(OR(COUNT(C140:D140)&lt;&gt;COUNTA(C140:D140),C140&lt;0,D140&lt;0,E140&lt;0),"Da verificare",""))</x:f>
      </x:c>
    </x:row>
    <x:row r="141" ht="25" customHeight="1">
      <x:c r="A141" s="51" t="n">
        <x:f>IF(OR(NOT(ISNUMBER($B$5)),$B$5&lt;1900,$B$5&gt;2100),"",IF(DATE($B$5,1,1)+127&gt;DATE($B$5,12,31),"",DATE($B$5,1,1)+127))</x:f>
        <x:v>46150</x:v>
      </x:c>
      <x:c r="B141" s="52" t="str">
        <x:f>IF(OR(A141="",NOT(ISNUMBER($B$7))),"",E140)</x:f>
      </x:c>
      <x:c r="C141" s="48"/>
      <x:c r="D141" s="48"/>
      <x:c r="E141" s="52" t="str">
        <x:f>IF(B141="","",B141+SUM(C141)-SUM(D141))</x:f>
      </x:c>
      <x:c r="F141" s="53" t="str">
        <x:f>IF(OR(A141="",COUNT($B$8:$B$9)&lt;2,$B$9&lt;=0,$B$8&lt;0,$B$8&gt;1),"",$B$8/$B$9)</x:f>
      </x:c>
      <x:c r="G141" s="54" t="str">
        <x:f>IF(OR(E141="",F141=""),"",E141*F141)</x:f>
      </x:c>
      <x:c r="H141" s="55" t="str">
        <x:f>IF(A141="",IF(COUNTA(C141:D141)&gt;0,"Fuori anno",""),IF(OR(COUNT(C141:D141)&lt;&gt;COUNTA(C141:D141),C141&lt;0,D141&lt;0,E141&lt;0),"Da verificare",""))</x:f>
      </x:c>
    </x:row>
    <x:row r="142" ht="25" customHeight="1">
      <x:c r="A142" s="51" t="n">
        <x:f>IF(OR(NOT(ISNUMBER($B$5)),$B$5&lt;1900,$B$5&gt;2100),"",IF(DATE($B$5,1,1)+128&gt;DATE($B$5,12,31),"",DATE($B$5,1,1)+128))</x:f>
        <x:v>46151</x:v>
      </x:c>
      <x:c r="B142" s="52" t="str">
        <x:f>IF(OR(A142="",NOT(ISNUMBER($B$7))),"",E141)</x:f>
      </x:c>
      <x:c r="C142" s="48"/>
      <x:c r="D142" s="48"/>
      <x:c r="E142" s="52" t="str">
        <x:f>IF(B142="","",B142+SUM(C142)-SUM(D142))</x:f>
      </x:c>
      <x:c r="F142" s="53" t="str">
        <x:f>IF(OR(A142="",COUNT($B$8:$B$9)&lt;2,$B$9&lt;=0,$B$8&lt;0,$B$8&gt;1),"",$B$8/$B$9)</x:f>
      </x:c>
      <x:c r="G142" s="54" t="str">
        <x:f>IF(OR(E142="",F142=""),"",E142*F142)</x:f>
      </x:c>
      <x:c r="H142" s="55" t="str">
        <x:f>IF(A142="",IF(COUNTA(C142:D142)&gt;0,"Fuori anno",""),IF(OR(COUNT(C142:D142)&lt;&gt;COUNTA(C142:D142),C142&lt;0,D142&lt;0,E142&lt;0),"Da verificare",""))</x:f>
      </x:c>
    </x:row>
    <x:row r="143" ht="25" customHeight="1">
      <x:c r="A143" s="51" t="n">
        <x:f>IF(OR(NOT(ISNUMBER($B$5)),$B$5&lt;1900,$B$5&gt;2100),"",IF(DATE($B$5,1,1)+129&gt;DATE($B$5,12,31),"",DATE($B$5,1,1)+129))</x:f>
        <x:v>46152</x:v>
      </x:c>
      <x:c r="B143" s="52" t="str">
        <x:f>IF(OR(A143="",NOT(ISNUMBER($B$7))),"",E142)</x:f>
      </x:c>
      <x:c r="C143" s="48"/>
      <x:c r="D143" s="48"/>
      <x:c r="E143" s="52" t="str">
        <x:f>IF(B143="","",B143+SUM(C143)-SUM(D143))</x:f>
      </x:c>
      <x:c r="F143" s="53" t="str">
        <x:f>IF(OR(A143="",COUNT($B$8:$B$9)&lt;2,$B$9&lt;=0,$B$8&lt;0,$B$8&gt;1),"",$B$8/$B$9)</x:f>
      </x:c>
      <x:c r="G143" s="54" t="str">
        <x:f>IF(OR(E143="",F143=""),"",E143*F143)</x:f>
      </x:c>
      <x:c r="H143" s="55" t="str">
        <x:f>IF(A143="",IF(COUNTA(C143:D143)&gt;0,"Fuori anno",""),IF(OR(COUNT(C143:D143)&lt;&gt;COUNTA(C143:D143),C143&lt;0,D143&lt;0,E143&lt;0),"Da verificare",""))</x:f>
      </x:c>
    </x:row>
    <x:row r="144" ht="25" customHeight="1">
      <x:c r="A144" s="51" t="n">
        <x:f>IF(OR(NOT(ISNUMBER($B$5)),$B$5&lt;1900,$B$5&gt;2100),"",IF(DATE($B$5,1,1)+130&gt;DATE($B$5,12,31),"",DATE($B$5,1,1)+130))</x:f>
        <x:v>46153</x:v>
      </x:c>
      <x:c r="B144" s="52" t="str">
        <x:f>IF(OR(A144="",NOT(ISNUMBER($B$7))),"",E143)</x:f>
      </x:c>
      <x:c r="C144" s="48"/>
      <x:c r="D144" s="48"/>
      <x:c r="E144" s="52" t="str">
        <x:f>IF(B144="","",B144+SUM(C144)-SUM(D144))</x:f>
      </x:c>
      <x:c r="F144" s="53" t="str">
        <x:f>IF(OR(A144="",COUNT($B$8:$B$9)&lt;2,$B$9&lt;=0,$B$8&lt;0,$B$8&gt;1),"",$B$8/$B$9)</x:f>
      </x:c>
      <x:c r="G144" s="54" t="str">
        <x:f>IF(OR(E144="",F144=""),"",E144*F144)</x:f>
      </x:c>
      <x:c r="H144" s="55" t="str">
        <x:f>IF(A144="",IF(COUNTA(C144:D144)&gt;0,"Fuori anno",""),IF(OR(COUNT(C144:D144)&lt;&gt;COUNTA(C144:D144),C144&lt;0,D144&lt;0,E144&lt;0),"Da verificare",""))</x:f>
      </x:c>
    </x:row>
    <x:row r="145" ht="25" customHeight="1">
      <x:c r="A145" s="51" t="n">
        <x:f>IF(OR(NOT(ISNUMBER($B$5)),$B$5&lt;1900,$B$5&gt;2100),"",IF(DATE($B$5,1,1)+131&gt;DATE($B$5,12,31),"",DATE($B$5,1,1)+131))</x:f>
        <x:v>46154</x:v>
      </x:c>
      <x:c r="B145" s="52" t="str">
        <x:f>IF(OR(A145="",NOT(ISNUMBER($B$7))),"",E144)</x:f>
      </x:c>
      <x:c r="C145" s="48"/>
      <x:c r="D145" s="48"/>
      <x:c r="E145" s="52" t="str">
        <x:f>IF(B145="","",B145+SUM(C145)-SUM(D145))</x:f>
      </x:c>
      <x:c r="F145" s="53" t="str">
        <x:f>IF(OR(A145="",COUNT($B$8:$B$9)&lt;2,$B$9&lt;=0,$B$8&lt;0,$B$8&gt;1),"",$B$8/$B$9)</x:f>
      </x:c>
      <x:c r="G145" s="54" t="str">
        <x:f>IF(OR(E145="",F145=""),"",E145*F145)</x:f>
      </x:c>
      <x:c r="H145" s="55" t="str">
        <x:f>IF(A145="",IF(COUNTA(C145:D145)&gt;0,"Fuori anno",""),IF(OR(COUNT(C145:D145)&lt;&gt;COUNTA(C145:D145),C145&lt;0,D145&lt;0,E145&lt;0),"Da verificare",""))</x:f>
      </x:c>
    </x:row>
    <x:row r="146" ht="25" customHeight="1">
      <x:c r="A146" s="51" t="n">
        <x:f>IF(OR(NOT(ISNUMBER($B$5)),$B$5&lt;1900,$B$5&gt;2100),"",IF(DATE($B$5,1,1)+132&gt;DATE($B$5,12,31),"",DATE($B$5,1,1)+132))</x:f>
        <x:v>46155</x:v>
      </x:c>
      <x:c r="B146" s="52" t="str">
        <x:f>IF(OR(A146="",NOT(ISNUMBER($B$7))),"",E145)</x:f>
      </x:c>
      <x:c r="C146" s="48"/>
      <x:c r="D146" s="48"/>
      <x:c r="E146" s="52" t="str">
        <x:f>IF(B146="","",B146+SUM(C146)-SUM(D146))</x:f>
      </x:c>
      <x:c r="F146" s="53" t="str">
        <x:f>IF(OR(A146="",COUNT($B$8:$B$9)&lt;2,$B$9&lt;=0,$B$8&lt;0,$B$8&gt;1),"",$B$8/$B$9)</x:f>
      </x:c>
      <x:c r="G146" s="54" t="str">
        <x:f>IF(OR(E146="",F146=""),"",E146*F146)</x:f>
      </x:c>
      <x:c r="H146" s="55" t="str">
        <x:f>IF(A146="",IF(COUNTA(C146:D146)&gt;0,"Fuori anno",""),IF(OR(COUNT(C146:D146)&lt;&gt;COUNTA(C146:D146),C146&lt;0,D146&lt;0,E146&lt;0),"Da verificare",""))</x:f>
      </x:c>
    </x:row>
    <x:row r="147" ht="25" customHeight="1">
      <x:c r="A147" s="51" t="n">
        <x:f>IF(OR(NOT(ISNUMBER($B$5)),$B$5&lt;1900,$B$5&gt;2100),"",IF(DATE($B$5,1,1)+133&gt;DATE($B$5,12,31),"",DATE($B$5,1,1)+133))</x:f>
        <x:v>46156</x:v>
      </x:c>
      <x:c r="B147" s="52" t="str">
        <x:f>IF(OR(A147="",NOT(ISNUMBER($B$7))),"",E146)</x:f>
      </x:c>
      <x:c r="C147" s="48"/>
      <x:c r="D147" s="48"/>
      <x:c r="E147" s="52" t="str">
        <x:f>IF(B147="","",B147+SUM(C147)-SUM(D147))</x:f>
      </x:c>
      <x:c r="F147" s="53" t="str">
        <x:f>IF(OR(A147="",COUNT($B$8:$B$9)&lt;2,$B$9&lt;=0,$B$8&lt;0,$B$8&gt;1),"",$B$8/$B$9)</x:f>
      </x:c>
      <x:c r="G147" s="54" t="str">
        <x:f>IF(OR(E147="",F147=""),"",E147*F147)</x:f>
      </x:c>
      <x:c r="H147" s="55" t="str">
        <x:f>IF(A147="",IF(COUNTA(C147:D147)&gt;0,"Fuori anno",""),IF(OR(COUNT(C147:D147)&lt;&gt;COUNTA(C147:D147),C147&lt;0,D147&lt;0,E147&lt;0),"Da verificare",""))</x:f>
      </x:c>
    </x:row>
    <x:row r="148" ht="25" customHeight="1">
      <x:c r="A148" s="51" t="n">
        <x:f>IF(OR(NOT(ISNUMBER($B$5)),$B$5&lt;1900,$B$5&gt;2100),"",IF(DATE($B$5,1,1)+134&gt;DATE($B$5,12,31),"",DATE($B$5,1,1)+134))</x:f>
        <x:v>46157</x:v>
      </x:c>
      <x:c r="B148" s="52" t="str">
        <x:f>IF(OR(A148="",NOT(ISNUMBER($B$7))),"",E147)</x:f>
      </x:c>
      <x:c r="C148" s="48"/>
      <x:c r="D148" s="48"/>
      <x:c r="E148" s="52" t="str">
        <x:f>IF(B148="","",B148+SUM(C148)-SUM(D148))</x:f>
      </x:c>
      <x:c r="F148" s="53" t="str">
        <x:f>IF(OR(A148="",COUNT($B$8:$B$9)&lt;2,$B$9&lt;=0,$B$8&lt;0,$B$8&gt;1),"",$B$8/$B$9)</x:f>
      </x:c>
      <x:c r="G148" s="54" t="str">
        <x:f>IF(OR(E148="",F148=""),"",E148*F148)</x:f>
      </x:c>
      <x:c r="H148" s="55" t="str">
        <x:f>IF(A148="",IF(COUNTA(C148:D148)&gt;0,"Fuori anno",""),IF(OR(COUNT(C148:D148)&lt;&gt;COUNTA(C148:D148),C148&lt;0,D148&lt;0,E148&lt;0),"Da verificare",""))</x:f>
      </x:c>
    </x:row>
    <x:row r="149" ht="25" customHeight="1">
      <x:c r="A149" s="51" t="n">
        <x:f>IF(OR(NOT(ISNUMBER($B$5)),$B$5&lt;1900,$B$5&gt;2100),"",IF(DATE($B$5,1,1)+135&gt;DATE($B$5,12,31),"",DATE($B$5,1,1)+135))</x:f>
        <x:v>46158</x:v>
      </x:c>
      <x:c r="B149" s="52" t="str">
        <x:f>IF(OR(A149="",NOT(ISNUMBER($B$7))),"",E148)</x:f>
      </x:c>
      <x:c r="C149" s="48"/>
      <x:c r="D149" s="48"/>
      <x:c r="E149" s="52" t="str">
        <x:f>IF(B149="","",B149+SUM(C149)-SUM(D149))</x:f>
      </x:c>
      <x:c r="F149" s="53" t="str">
        <x:f>IF(OR(A149="",COUNT($B$8:$B$9)&lt;2,$B$9&lt;=0,$B$8&lt;0,$B$8&gt;1),"",$B$8/$B$9)</x:f>
      </x:c>
      <x:c r="G149" s="54" t="str">
        <x:f>IF(OR(E149="",F149=""),"",E149*F149)</x:f>
      </x:c>
      <x:c r="H149" s="55" t="str">
        <x:f>IF(A149="",IF(COUNTA(C149:D149)&gt;0,"Fuori anno",""),IF(OR(COUNT(C149:D149)&lt;&gt;COUNTA(C149:D149),C149&lt;0,D149&lt;0,E149&lt;0),"Da verificare",""))</x:f>
      </x:c>
    </x:row>
    <x:row r="150" ht="25" customHeight="1">
      <x:c r="A150" s="51" t="n">
        <x:f>IF(OR(NOT(ISNUMBER($B$5)),$B$5&lt;1900,$B$5&gt;2100),"",IF(DATE($B$5,1,1)+136&gt;DATE($B$5,12,31),"",DATE($B$5,1,1)+136))</x:f>
        <x:v>46159</x:v>
      </x:c>
      <x:c r="B150" s="52" t="str">
        <x:f>IF(OR(A150="",NOT(ISNUMBER($B$7))),"",E149)</x:f>
      </x:c>
      <x:c r="C150" s="48"/>
      <x:c r="D150" s="48"/>
      <x:c r="E150" s="52" t="str">
        <x:f>IF(B150="","",B150+SUM(C150)-SUM(D150))</x:f>
      </x:c>
      <x:c r="F150" s="53" t="str">
        <x:f>IF(OR(A150="",COUNT($B$8:$B$9)&lt;2,$B$9&lt;=0,$B$8&lt;0,$B$8&gt;1),"",$B$8/$B$9)</x:f>
      </x:c>
      <x:c r="G150" s="54" t="str">
        <x:f>IF(OR(E150="",F150=""),"",E150*F150)</x:f>
      </x:c>
      <x:c r="H150" s="55" t="str">
        <x:f>IF(A150="",IF(COUNTA(C150:D150)&gt;0,"Fuori anno",""),IF(OR(COUNT(C150:D150)&lt;&gt;COUNTA(C150:D150),C150&lt;0,D150&lt;0,E150&lt;0),"Da verificare",""))</x:f>
      </x:c>
    </x:row>
    <x:row r="151" ht="25" customHeight="1">
      <x:c r="A151" s="51" t="n">
        <x:f>IF(OR(NOT(ISNUMBER($B$5)),$B$5&lt;1900,$B$5&gt;2100),"",IF(DATE($B$5,1,1)+137&gt;DATE($B$5,12,31),"",DATE($B$5,1,1)+137))</x:f>
        <x:v>46160</x:v>
      </x:c>
      <x:c r="B151" s="52" t="str">
        <x:f>IF(OR(A151="",NOT(ISNUMBER($B$7))),"",E150)</x:f>
      </x:c>
      <x:c r="C151" s="48"/>
      <x:c r="D151" s="48"/>
      <x:c r="E151" s="52" t="str">
        <x:f>IF(B151="","",B151+SUM(C151)-SUM(D151))</x:f>
      </x:c>
      <x:c r="F151" s="53" t="str">
        <x:f>IF(OR(A151="",COUNT($B$8:$B$9)&lt;2,$B$9&lt;=0,$B$8&lt;0,$B$8&gt;1),"",$B$8/$B$9)</x:f>
      </x:c>
      <x:c r="G151" s="54" t="str">
        <x:f>IF(OR(E151="",F151=""),"",E151*F151)</x:f>
      </x:c>
      <x:c r="H151" s="55" t="str">
        <x:f>IF(A151="",IF(COUNTA(C151:D151)&gt;0,"Fuori anno",""),IF(OR(COUNT(C151:D151)&lt;&gt;COUNTA(C151:D151),C151&lt;0,D151&lt;0,E151&lt;0),"Da verificare",""))</x:f>
      </x:c>
    </x:row>
    <x:row r="152" ht="25" customHeight="1">
      <x:c r="A152" s="51" t="n">
        <x:f>IF(OR(NOT(ISNUMBER($B$5)),$B$5&lt;1900,$B$5&gt;2100),"",IF(DATE($B$5,1,1)+138&gt;DATE($B$5,12,31),"",DATE($B$5,1,1)+138))</x:f>
        <x:v>46161</x:v>
      </x:c>
      <x:c r="B152" s="52" t="str">
        <x:f>IF(OR(A152="",NOT(ISNUMBER($B$7))),"",E151)</x:f>
      </x:c>
      <x:c r="C152" s="48"/>
      <x:c r="D152" s="48"/>
      <x:c r="E152" s="52" t="str">
        <x:f>IF(B152="","",B152+SUM(C152)-SUM(D152))</x:f>
      </x:c>
      <x:c r="F152" s="53" t="str">
        <x:f>IF(OR(A152="",COUNT($B$8:$B$9)&lt;2,$B$9&lt;=0,$B$8&lt;0,$B$8&gt;1),"",$B$8/$B$9)</x:f>
      </x:c>
      <x:c r="G152" s="54" t="str">
        <x:f>IF(OR(E152="",F152=""),"",E152*F152)</x:f>
      </x:c>
      <x:c r="H152" s="55" t="str">
        <x:f>IF(A152="",IF(COUNTA(C152:D152)&gt;0,"Fuori anno",""),IF(OR(COUNT(C152:D152)&lt;&gt;COUNTA(C152:D152),C152&lt;0,D152&lt;0,E152&lt;0),"Da verificare",""))</x:f>
      </x:c>
    </x:row>
    <x:row r="153" ht="25" customHeight="1">
      <x:c r="A153" s="51" t="n">
        <x:f>IF(OR(NOT(ISNUMBER($B$5)),$B$5&lt;1900,$B$5&gt;2100),"",IF(DATE($B$5,1,1)+139&gt;DATE($B$5,12,31),"",DATE($B$5,1,1)+139))</x:f>
        <x:v>46162</x:v>
      </x:c>
      <x:c r="B153" s="52" t="str">
        <x:f>IF(OR(A153="",NOT(ISNUMBER($B$7))),"",E152)</x:f>
      </x:c>
      <x:c r="C153" s="48"/>
      <x:c r="D153" s="48"/>
      <x:c r="E153" s="52" t="str">
        <x:f>IF(B153="","",B153+SUM(C153)-SUM(D153))</x:f>
      </x:c>
      <x:c r="F153" s="53" t="str">
        <x:f>IF(OR(A153="",COUNT($B$8:$B$9)&lt;2,$B$9&lt;=0,$B$8&lt;0,$B$8&gt;1),"",$B$8/$B$9)</x:f>
      </x:c>
      <x:c r="G153" s="54" t="str">
        <x:f>IF(OR(E153="",F153=""),"",E153*F153)</x:f>
      </x:c>
      <x:c r="H153" s="55" t="str">
        <x:f>IF(A153="",IF(COUNTA(C153:D153)&gt;0,"Fuori anno",""),IF(OR(COUNT(C153:D153)&lt;&gt;COUNTA(C153:D153),C153&lt;0,D153&lt;0,E153&lt;0),"Da verificare",""))</x:f>
      </x:c>
    </x:row>
    <x:row r="154" ht="25" customHeight="1">
      <x:c r="A154" s="51" t="n">
        <x:f>IF(OR(NOT(ISNUMBER($B$5)),$B$5&lt;1900,$B$5&gt;2100),"",IF(DATE($B$5,1,1)+140&gt;DATE($B$5,12,31),"",DATE($B$5,1,1)+140))</x:f>
        <x:v>46163</x:v>
      </x:c>
      <x:c r="B154" s="52" t="str">
        <x:f>IF(OR(A154="",NOT(ISNUMBER($B$7))),"",E153)</x:f>
      </x:c>
      <x:c r="C154" s="48"/>
      <x:c r="D154" s="48"/>
      <x:c r="E154" s="52" t="str">
        <x:f>IF(B154="","",B154+SUM(C154)-SUM(D154))</x:f>
      </x:c>
      <x:c r="F154" s="53" t="str">
        <x:f>IF(OR(A154="",COUNT($B$8:$B$9)&lt;2,$B$9&lt;=0,$B$8&lt;0,$B$8&gt;1),"",$B$8/$B$9)</x:f>
      </x:c>
      <x:c r="G154" s="54" t="str">
        <x:f>IF(OR(E154="",F154=""),"",E154*F154)</x:f>
      </x:c>
      <x:c r="H154" s="55" t="str">
        <x:f>IF(A154="",IF(COUNTA(C154:D154)&gt;0,"Fuori anno",""),IF(OR(COUNT(C154:D154)&lt;&gt;COUNTA(C154:D154),C154&lt;0,D154&lt;0,E154&lt;0),"Da verificare",""))</x:f>
      </x:c>
    </x:row>
    <x:row r="155" ht="25" customHeight="1">
      <x:c r="A155" s="51" t="n">
        <x:f>IF(OR(NOT(ISNUMBER($B$5)),$B$5&lt;1900,$B$5&gt;2100),"",IF(DATE($B$5,1,1)+141&gt;DATE($B$5,12,31),"",DATE($B$5,1,1)+141))</x:f>
        <x:v>46164</x:v>
      </x:c>
      <x:c r="B155" s="52" t="str">
        <x:f>IF(OR(A155="",NOT(ISNUMBER($B$7))),"",E154)</x:f>
      </x:c>
      <x:c r="C155" s="48"/>
      <x:c r="D155" s="48"/>
      <x:c r="E155" s="52" t="str">
        <x:f>IF(B155="","",B155+SUM(C155)-SUM(D155))</x:f>
      </x:c>
      <x:c r="F155" s="53" t="str">
        <x:f>IF(OR(A155="",COUNT($B$8:$B$9)&lt;2,$B$9&lt;=0,$B$8&lt;0,$B$8&gt;1),"",$B$8/$B$9)</x:f>
      </x:c>
      <x:c r="G155" s="54" t="str">
        <x:f>IF(OR(E155="",F155=""),"",E155*F155)</x:f>
      </x:c>
      <x:c r="H155" s="55" t="str">
        <x:f>IF(A155="",IF(COUNTA(C155:D155)&gt;0,"Fuori anno",""),IF(OR(COUNT(C155:D155)&lt;&gt;COUNTA(C155:D155),C155&lt;0,D155&lt;0,E155&lt;0),"Da verificare",""))</x:f>
      </x:c>
    </x:row>
    <x:row r="156" ht="25" customHeight="1">
      <x:c r="A156" s="51" t="n">
        <x:f>IF(OR(NOT(ISNUMBER($B$5)),$B$5&lt;1900,$B$5&gt;2100),"",IF(DATE($B$5,1,1)+142&gt;DATE($B$5,12,31),"",DATE($B$5,1,1)+142))</x:f>
        <x:v>46165</x:v>
      </x:c>
      <x:c r="B156" s="52" t="str">
        <x:f>IF(OR(A156="",NOT(ISNUMBER($B$7))),"",E155)</x:f>
      </x:c>
      <x:c r="C156" s="48"/>
      <x:c r="D156" s="48"/>
      <x:c r="E156" s="52" t="str">
        <x:f>IF(B156="","",B156+SUM(C156)-SUM(D156))</x:f>
      </x:c>
      <x:c r="F156" s="53" t="str">
        <x:f>IF(OR(A156="",COUNT($B$8:$B$9)&lt;2,$B$9&lt;=0,$B$8&lt;0,$B$8&gt;1),"",$B$8/$B$9)</x:f>
      </x:c>
      <x:c r="G156" s="54" t="str">
        <x:f>IF(OR(E156="",F156=""),"",E156*F156)</x:f>
      </x:c>
      <x:c r="H156" s="55" t="str">
        <x:f>IF(A156="",IF(COUNTA(C156:D156)&gt;0,"Fuori anno",""),IF(OR(COUNT(C156:D156)&lt;&gt;COUNTA(C156:D156),C156&lt;0,D156&lt;0,E156&lt;0),"Da verificare",""))</x:f>
      </x:c>
    </x:row>
    <x:row r="157" ht="25" customHeight="1">
      <x:c r="A157" s="51" t="n">
        <x:f>IF(OR(NOT(ISNUMBER($B$5)),$B$5&lt;1900,$B$5&gt;2100),"",IF(DATE($B$5,1,1)+143&gt;DATE($B$5,12,31),"",DATE($B$5,1,1)+143))</x:f>
        <x:v>46166</x:v>
      </x:c>
      <x:c r="B157" s="52" t="str">
        <x:f>IF(OR(A157="",NOT(ISNUMBER($B$7))),"",E156)</x:f>
      </x:c>
      <x:c r="C157" s="48"/>
      <x:c r="D157" s="48"/>
      <x:c r="E157" s="52" t="str">
        <x:f>IF(B157="","",B157+SUM(C157)-SUM(D157))</x:f>
      </x:c>
      <x:c r="F157" s="53" t="str">
        <x:f>IF(OR(A157="",COUNT($B$8:$B$9)&lt;2,$B$9&lt;=0,$B$8&lt;0,$B$8&gt;1),"",$B$8/$B$9)</x:f>
      </x:c>
      <x:c r="G157" s="54" t="str">
        <x:f>IF(OR(E157="",F157=""),"",E157*F157)</x:f>
      </x:c>
      <x:c r="H157" s="55" t="str">
        <x:f>IF(A157="",IF(COUNTA(C157:D157)&gt;0,"Fuori anno",""),IF(OR(COUNT(C157:D157)&lt;&gt;COUNTA(C157:D157),C157&lt;0,D157&lt;0,E157&lt;0),"Da verificare",""))</x:f>
      </x:c>
    </x:row>
    <x:row r="158" ht="25" customHeight="1">
      <x:c r="A158" s="51" t="n">
        <x:f>IF(OR(NOT(ISNUMBER($B$5)),$B$5&lt;1900,$B$5&gt;2100),"",IF(DATE($B$5,1,1)+144&gt;DATE($B$5,12,31),"",DATE($B$5,1,1)+144))</x:f>
        <x:v>46167</x:v>
      </x:c>
      <x:c r="B158" s="52" t="str">
        <x:f>IF(OR(A158="",NOT(ISNUMBER($B$7))),"",E157)</x:f>
      </x:c>
      <x:c r="C158" s="48"/>
      <x:c r="D158" s="48"/>
      <x:c r="E158" s="52" t="str">
        <x:f>IF(B158="","",B158+SUM(C158)-SUM(D158))</x:f>
      </x:c>
      <x:c r="F158" s="53" t="str">
        <x:f>IF(OR(A158="",COUNT($B$8:$B$9)&lt;2,$B$9&lt;=0,$B$8&lt;0,$B$8&gt;1),"",$B$8/$B$9)</x:f>
      </x:c>
      <x:c r="G158" s="54" t="str">
        <x:f>IF(OR(E158="",F158=""),"",E158*F158)</x:f>
      </x:c>
      <x:c r="H158" s="55" t="str">
        <x:f>IF(A158="",IF(COUNTA(C158:D158)&gt;0,"Fuori anno",""),IF(OR(COUNT(C158:D158)&lt;&gt;COUNTA(C158:D158),C158&lt;0,D158&lt;0,E158&lt;0),"Da verificare",""))</x:f>
      </x:c>
    </x:row>
    <x:row r="159" ht="25" customHeight="1">
      <x:c r="A159" s="51" t="n">
        <x:f>IF(OR(NOT(ISNUMBER($B$5)),$B$5&lt;1900,$B$5&gt;2100),"",IF(DATE($B$5,1,1)+145&gt;DATE($B$5,12,31),"",DATE($B$5,1,1)+145))</x:f>
        <x:v>46168</x:v>
      </x:c>
      <x:c r="B159" s="52" t="str">
        <x:f>IF(OR(A159="",NOT(ISNUMBER($B$7))),"",E158)</x:f>
      </x:c>
      <x:c r="C159" s="48"/>
      <x:c r="D159" s="48"/>
      <x:c r="E159" s="52" t="str">
        <x:f>IF(B159="","",B159+SUM(C159)-SUM(D159))</x:f>
      </x:c>
      <x:c r="F159" s="53" t="str">
        <x:f>IF(OR(A159="",COUNT($B$8:$B$9)&lt;2,$B$9&lt;=0,$B$8&lt;0,$B$8&gt;1),"",$B$8/$B$9)</x:f>
      </x:c>
      <x:c r="G159" s="54" t="str">
        <x:f>IF(OR(E159="",F159=""),"",E159*F159)</x:f>
      </x:c>
      <x:c r="H159" s="55" t="str">
        <x:f>IF(A159="",IF(COUNTA(C159:D159)&gt;0,"Fuori anno",""),IF(OR(COUNT(C159:D159)&lt;&gt;COUNTA(C159:D159),C159&lt;0,D159&lt;0,E159&lt;0),"Da verificare",""))</x:f>
      </x:c>
    </x:row>
    <x:row r="160" ht="25" customHeight="1">
      <x:c r="A160" s="51" t="n">
        <x:f>IF(OR(NOT(ISNUMBER($B$5)),$B$5&lt;1900,$B$5&gt;2100),"",IF(DATE($B$5,1,1)+146&gt;DATE($B$5,12,31),"",DATE($B$5,1,1)+146))</x:f>
        <x:v>46169</x:v>
      </x:c>
      <x:c r="B160" s="52" t="str">
        <x:f>IF(OR(A160="",NOT(ISNUMBER($B$7))),"",E159)</x:f>
      </x:c>
      <x:c r="C160" s="48"/>
      <x:c r="D160" s="48"/>
      <x:c r="E160" s="52" t="str">
        <x:f>IF(B160="","",B160+SUM(C160)-SUM(D160))</x:f>
      </x:c>
      <x:c r="F160" s="53" t="str">
        <x:f>IF(OR(A160="",COUNT($B$8:$B$9)&lt;2,$B$9&lt;=0,$B$8&lt;0,$B$8&gt;1),"",$B$8/$B$9)</x:f>
      </x:c>
      <x:c r="G160" s="54" t="str">
        <x:f>IF(OR(E160="",F160=""),"",E160*F160)</x:f>
      </x:c>
      <x:c r="H160" s="55" t="str">
        <x:f>IF(A160="",IF(COUNTA(C160:D160)&gt;0,"Fuori anno",""),IF(OR(COUNT(C160:D160)&lt;&gt;COUNTA(C160:D160),C160&lt;0,D160&lt;0,E160&lt;0),"Da verificare",""))</x:f>
      </x:c>
    </x:row>
    <x:row r="161" ht="25" customHeight="1">
      <x:c r="A161" s="51" t="n">
        <x:f>IF(OR(NOT(ISNUMBER($B$5)),$B$5&lt;1900,$B$5&gt;2100),"",IF(DATE($B$5,1,1)+147&gt;DATE($B$5,12,31),"",DATE($B$5,1,1)+147))</x:f>
        <x:v>46170</x:v>
      </x:c>
      <x:c r="B161" s="52" t="str">
        <x:f>IF(OR(A161="",NOT(ISNUMBER($B$7))),"",E160)</x:f>
      </x:c>
      <x:c r="C161" s="48"/>
      <x:c r="D161" s="48"/>
      <x:c r="E161" s="52" t="str">
        <x:f>IF(B161="","",B161+SUM(C161)-SUM(D161))</x:f>
      </x:c>
      <x:c r="F161" s="53" t="str">
        <x:f>IF(OR(A161="",COUNT($B$8:$B$9)&lt;2,$B$9&lt;=0,$B$8&lt;0,$B$8&gt;1),"",$B$8/$B$9)</x:f>
      </x:c>
      <x:c r="G161" s="54" t="str">
        <x:f>IF(OR(E161="",F161=""),"",E161*F161)</x:f>
      </x:c>
      <x:c r="H161" s="55" t="str">
        <x:f>IF(A161="",IF(COUNTA(C161:D161)&gt;0,"Fuori anno",""),IF(OR(COUNT(C161:D161)&lt;&gt;COUNTA(C161:D161),C161&lt;0,D161&lt;0,E161&lt;0),"Da verificare",""))</x:f>
      </x:c>
    </x:row>
    <x:row r="162" ht="25" customHeight="1">
      <x:c r="A162" s="51" t="n">
        <x:f>IF(OR(NOT(ISNUMBER($B$5)),$B$5&lt;1900,$B$5&gt;2100),"",IF(DATE($B$5,1,1)+148&gt;DATE($B$5,12,31),"",DATE($B$5,1,1)+148))</x:f>
        <x:v>46171</x:v>
      </x:c>
      <x:c r="B162" s="52" t="str">
        <x:f>IF(OR(A162="",NOT(ISNUMBER($B$7))),"",E161)</x:f>
      </x:c>
      <x:c r="C162" s="48"/>
      <x:c r="D162" s="48"/>
      <x:c r="E162" s="52" t="str">
        <x:f>IF(B162="","",B162+SUM(C162)-SUM(D162))</x:f>
      </x:c>
      <x:c r="F162" s="53" t="str">
        <x:f>IF(OR(A162="",COUNT($B$8:$B$9)&lt;2,$B$9&lt;=0,$B$8&lt;0,$B$8&gt;1),"",$B$8/$B$9)</x:f>
      </x:c>
      <x:c r="G162" s="54" t="str">
        <x:f>IF(OR(E162="",F162=""),"",E162*F162)</x:f>
      </x:c>
      <x:c r="H162" s="55" t="str">
        <x:f>IF(A162="",IF(COUNTA(C162:D162)&gt;0,"Fuori anno",""),IF(OR(COUNT(C162:D162)&lt;&gt;COUNTA(C162:D162),C162&lt;0,D162&lt;0,E162&lt;0),"Da verificare",""))</x:f>
      </x:c>
    </x:row>
    <x:row r="163" ht="25" customHeight="1">
      <x:c r="A163" s="51" t="n">
        <x:f>IF(OR(NOT(ISNUMBER($B$5)),$B$5&lt;1900,$B$5&gt;2100),"",IF(DATE($B$5,1,1)+149&gt;DATE($B$5,12,31),"",DATE($B$5,1,1)+149))</x:f>
        <x:v>46172</x:v>
      </x:c>
      <x:c r="B163" s="52" t="str">
        <x:f>IF(OR(A163="",NOT(ISNUMBER($B$7))),"",E162)</x:f>
      </x:c>
      <x:c r="C163" s="48"/>
      <x:c r="D163" s="48"/>
      <x:c r="E163" s="52" t="str">
        <x:f>IF(B163="","",B163+SUM(C163)-SUM(D163))</x:f>
      </x:c>
      <x:c r="F163" s="53" t="str">
        <x:f>IF(OR(A163="",COUNT($B$8:$B$9)&lt;2,$B$9&lt;=0,$B$8&lt;0,$B$8&gt;1),"",$B$8/$B$9)</x:f>
      </x:c>
      <x:c r="G163" s="54" t="str">
        <x:f>IF(OR(E163="",F163=""),"",E163*F163)</x:f>
      </x:c>
      <x:c r="H163" s="55" t="str">
        <x:f>IF(A163="",IF(COUNTA(C163:D163)&gt;0,"Fuori anno",""),IF(OR(COUNT(C163:D163)&lt;&gt;COUNTA(C163:D163),C163&lt;0,D163&lt;0,E163&lt;0),"Da verificare",""))</x:f>
      </x:c>
    </x:row>
    <x:row r="164" ht="25" customHeight="1">
      <x:c r="A164" s="51" t="n">
        <x:f>IF(OR(NOT(ISNUMBER($B$5)),$B$5&lt;1900,$B$5&gt;2100),"",IF(DATE($B$5,1,1)+150&gt;DATE($B$5,12,31),"",DATE($B$5,1,1)+150))</x:f>
        <x:v>46173</x:v>
      </x:c>
      <x:c r="B164" s="52" t="str">
        <x:f>IF(OR(A164="",NOT(ISNUMBER($B$7))),"",E163)</x:f>
      </x:c>
      <x:c r="C164" s="48"/>
      <x:c r="D164" s="48"/>
      <x:c r="E164" s="52" t="str">
        <x:f>IF(B164="","",B164+SUM(C164)-SUM(D164))</x:f>
      </x:c>
      <x:c r="F164" s="53" t="str">
        <x:f>IF(OR(A164="",COUNT($B$8:$B$9)&lt;2,$B$9&lt;=0,$B$8&lt;0,$B$8&gt;1),"",$B$8/$B$9)</x:f>
      </x:c>
      <x:c r="G164" s="54" t="str">
        <x:f>IF(OR(E164="",F164=""),"",E164*F164)</x:f>
      </x:c>
      <x:c r="H164" s="55" t="str">
        <x:f>IF(A164="",IF(COUNTA(C164:D164)&gt;0,"Fuori anno",""),IF(OR(COUNT(C164:D164)&lt;&gt;COUNTA(C164:D164),C164&lt;0,D164&lt;0,E164&lt;0),"Da verificare",""))</x:f>
      </x:c>
    </x:row>
    <x:row r="165" ht="25" customHeight="1">
      <x:c r="A165" s="51" t="n">
        <x:f>IF(OR(NOT(ISNUMBER($B$5)),$B$5&lt;1900,$B$5&gt;2100),"",IF(DATE($B$5,1,1)+151&gt;DATE($B$5,12,31),"",DATE($B$5,1,1)+151))</x:f>
        <x:v>46174</x:v>
      </x:c>
      <x:c r="B165" s="52" t="str">
        <x:f>IF(OR(A165="",NOT(ISNUMBER($B$7))),"",E164)</x:f>
      </x:c>
      <x:c r="C165" s="48"/>
      <x:c r="D165" s="48"/>
      <x:c r="E165" s="52" t="str">
        <x:f>IF(B165="","",B165+SUM(C165)-SUM(D165))</x:f>
      </x:c>
      <x:c r="F165" s="53" t="str">
        <x:f>IF(OR(A165="",COUNT($B$8:$B$9)&lt;2,$B$9&lt;=0,$B$8&lt;0,$B$8&gt;1),"",$B$8/$B$9)</x:f>
      </x:c>
      <x:c r="G165" s="54" t="str">
        <x:f>IF(OR(E165="",F165=""),"",E165*F165)</x:f>
      </x:c>
      <x:c r="H165" s="55" t="str">
        <x:f>IF(A165="",IF(COUNTA(C165:D165)&gt;0,"Fuori anno",""),IF(OR(COUNT(C165:D165)&lt;&gt;COUNTA(C165:D165),C165&lt;0,D165&lt;0,E165&lt;0),"Da verificare",""))</x:f>
      </x:c>
    </x:row>
    <x:row r="166" ht="25" customHeight="1">
      <x:c r="A166" s="51" t="n">
        <x:f>IF(OR(NOT(ISNUMBER($B$5)),$B$5&lt;1900,$B$5&gt;2100),"",IF(DATE($B$5,1,1)+152&gt;DATE($B$5,12,31),"",DATE($B$5,1,1)+152))</x:f>
        <x:v>46175</x:v>
      </x:c>
      <x:c r="B166" s="52" t="str">
        <x:f>IF(OR(A166="",NOT(ISNUMBER($B$7))),"",E165)</x:f>
      </x:c>
      <x:c r="C166" s="48"/>
      <x:c r="D166" s="48"/>
      <x:c r="E166" s="52" t="str">
        <x:f>IF(B166="","",B166+SUM(C166)-SUM(D166))</x:f>
      </x:c>
      <x:c r="F166" s="53" t="str">
        <x:f>IF(OR(A166="",COUNT($B$8:$B$9)&lt;2,$B$9&lt;=0,$B$8&lt;0,$B$8&gt;1),"",$B$8/$B$9)</x:f>
      </x:c>
      <x:c r="G166" s="54" t="str">
        <x:f>IF(OR(E166="",F166=""),"",E166*F166)</x:f>
      </x:c>
      <x:c r="H166" s="55" t="str">
        <x:f>IF(A166="",IF(COUNTA(C166:D166)&gt;0,"Fuori anno",""),IF(OR(COUNT(C166:D166)&lt;&gt;COUNTA(C166:D166),C166&lt;0,D166&lt;0,E166&lt;0),"Da verificare",""))</x:f>
      </x:c>
    </x:row>
    <x:row r="167" ht="25" customHeight="1">
      <x:c r="A167" s="51" t="n">
        <x:f>IF(OR(NOT(ISNUMBER($B$5)),$B$5&lt;1900,$B$5&gt;2100),"",IF(DATE($B$5,1,1)+153&gt;DATE($B$5,12,31),"",DATE($B$5,1,1)+153))</x:f>
        <x:v>46176</x:v>
      </x:c>
      <x:c r="B167" s="52" t="str">
        <x:f>IF(OR(A167="",NOT(ISNUMBER($B$7))),"",E166)</x:f>
      </x:c>
      <x:c r="C167" s="48"/>
      <x:c r="D167" s="48"/>
      <x:c r="E167" s="52" t="str">
        <x:f>IF(B167="","",B167+SUM(C167)-SUM(D167))</x:f>
      </x:c>
      <x:c r="F167" s="53" t="str">
        <x:f>IF(OR(A167="",COUNT($B$8:$B$9)&lt;2,$B$9&lt;=0,$B$8&lt;0,$B$8&gt;1),"",$B$8/$B$9)</x:f>
      </x:c>
      <x:c r="G167" s="54" t="str">
        <x:f>IF(OR(E167="",F167=""),"",E167*F167)</x:f>
      </x:c>
      <x:c r="H167" s="55" t="str">
        <x:f>IF(A167="",IF(COUNTA(C167:D167)&gt;0,"Fuori anno",""),IF(OR(COUNT(C167:D167)&lt;&gt;COUNTA(C167:D167),C167&lt;0,D167&lt;0,E167&lt;0),"Da verificare",""))</x:f>
      </x:c>
    </x:row>
    <x:row r="168" ht="25" customHeight="1">
      <x:c r="A168" s="51" t="n">
        <x:f>IF(OR(NOT(ISNUMBER($B$5)),$B$5&lt;1900,$B$5&gt;2100),"",IF(DATE($B$5,1,1)+154&gt;DATE($B$5,12,31),"",DATE($B$5,1,1)+154))</x:f>
        <x:v>46177</x:v>
      </x:c>
      <x:c r="B168" s="52" t="str">
        <x:f>IF(OR(A168="",NOT(ISNUMBER($B$7))),"",E167)</x:f>
      </x:c>
      <x:c r="C168" s="48"/>
      <x:c r="D168" s="48"/>
      <x:c r="E168" s="52" t="str">
        <x:f>IF(B168="","",B168+SUM(C168)-SUM(D168))</x:f>
      </x:c>
      <x:c r="F168" s="53" t="str">
        <x:f>IF(OR(A168="",COUNT($B$8:$B$9)&lt;2,$B$9&lt;=0,$B$8&lt;0,$B$8&gt;1),"",$B$8/$B$9)</x:f>
      </x:c>
      <x:c r="G168" s="54" t="str">
        <x:f>IF(OR(E168="",F168=""),"",E168*F168)</x:f>
      </x:c>
      <x:c r="H168" s="55" t="str">
        <x:f>IF(A168="",IF(COUNTA(C168:D168)&gt;0,"Fuori anno",""),IF(OR(COUNT(C168:D168)&lt;&gt;COUNTA(C168:D168),C168&lt;0,D168&lt;0,E168&lt;0),"Da verificare",""))</x:f>
      </x:c>
    </x:row>
    <x:row r="169" ht="25" customHeight="1">
      <x:c r="A169" s="51" t="n">
        <x:f>IF(OR(NOT(ISNUMBER($B$5)),$B$5&lt;1900,$B$5&gt;2100),"",IF(DATE($B$5,1,1)+155&gt;DATE($B$5,12,31),"",DATE($B$5,1,1)+155))</x:f>
        <x:v>46178</x:v>
      </x:c>
      <x:c r="B169" s="52" t="str">
        <x:f>IF(OR(A169="",NOT(ISNUMBER($B$7))),"",E168)</x:f>
      </x:c>
      <x:c r="C169" s="48"/>
      <x:c r="D169" s="48"/>
      <x:c r="E169" s="52" t="str">
        <x:f>IF(B169="","",B169+SUM(C169)-SUM(D169))</x:f>
      </x:c>
      <x:c r="F169" s="53" t="str">
        <x:f>IF(OR(A169="",COUNT($B$8:$B$9)&lt;2,$B$9&lt;=0,$B$8&lt;0,$B$8&gt;1),"",$B$8/$B$9)</x:f>
      </x:c>
      <x:c r="G169" s="54" t="str">
        <x:f>IF(OR(E169="",F169=""),"",E169*F169)</x:f>
      </x:c>
      <x:c r="H169" s="55" t="str">
        <x:f>IF(A169="",IF(COUNTA(C169:D169)&gt;0,"Fuori anno",""),IF(OR(COUNT(C169:D169)&lt;&gt;COUNTA(C169:D169),C169&lt;0,D169&lt;0,E169&lt;0),"Da verificare",""))</x:f>
      </x:c>
    </x:row>
    <x:row r="170" ht="25" customHeight="1">
      <x:c r="A170" s="51" t="n">
        <x:f>IF(OR(NOT(ISNUMBER($B$5)),$B$5&lt;1900,$B$5&gt;2100),"",IF(DATE($B$5,1,1)+156&gt;DATE($B$5,12,31),"",DATE($B$5,1,1)+156))</x:f>
        <x:v>46179</x:v>
      </x:c>
      <x:c r="B170" s="52" t="str">
        <x:f>IF(OR(A170="",NOT(ISNUMBER($B$7))),"",E169)</x:f>
      </x:c>
      <x:c r="C170" s="48"/>
      <x:c r="D170" s="48"/>
      <x:c r="E170" s="52" t="str">
        <x:f>IF(B170="","",B170+SUM(C170)-SUM(D170))</x:f>
      </x:c>
      <x:c r="F170" s="53" t="str">
        <x:f>IF(OR(A170="",COUNT($B$8:$B$9)&lt;2,$B$9&lt;=0,$B$8&lt;0,$B$8&gt;1),"",$B$8/$B$9)</x:f>
      </x:c>
      <x:c r="G170" s="54" t="str">
        <x:f>IF(OR(E170="",F170=""),"",E170*F170)</x:f>
      </x:c>
      <x:c r="H170" s="55" t="str">
        <x:f>IF(A170="",IF(COUNTA(C170:D170)&gt;0,"Fuori anno",""),IF(OR(COUNT(C170:D170)&lt;&gt;COUNTA(C170:D170),C170&lt;0,D170&lt;0,E170&lt;0),"Da verificare",""))</x:f>
      </x:c>
    </x:row>
    <x:row r="171" ht="25" customHeight="1">
      <x:c r="A171" s="51" t="n">
        <x:f>IF(OR(NOT(ISNUMBER($B$5)),$B$5&lt;1900,$B$5&gt;2100),"",IF(DATE($B$5,1,1)+157&gt;DATE($B$5,12,31),"",DATE($B$5,1,1)+157))</x:f>
        <x:v>46180</x:v>
      </x:c>
      <x:c r="B171" s="52" t="str">
        <x:f>IF(OR(A171="",NOT(ISNUMBER($B$7))),"",E170)</x:f>
      </x:c>
      <x:c r="C171" s="48"/>
      <x:c r="D171" s="48"/>
      <x:c r="E171" s="52" t="str">
        <x:f>IF(B171="","",B171+SUM(C171)-SUM(D171))</x:f>
      </x:c>
      <x:c r="F171" s="53" t="str">
        <x:f>IF(OR(A171="",COUNT($B$8:$B$9)&lt;2,$B$9&lt;=0,$B$8&lt;0,$B$8&gt;1),"",$B$8/$B$9)</x:f>
      </x:c>
      <x:c r="G171" s="54" t="str">
        <x:f>IF(OR(E171="",F171=""),"",E171*F171)</x:f>
      </x:c>
      <x:c r="H171" s="55" t="str">
        <x:f>IF(A171="",IF(COUNTA(C171:D171)&gt;0,"Fuori anno",""),IF(OR(COUNT(C171:D171)&lt;&gt;COUNTA(C171:D171),C171&lt;0,D171&lt;0,E171&lt;0),"Da verificare",""))</x:f>
      </x:c>
    </x:row>
    <x:row r="172" ht="25" customHeight="1">
      <x:c r="A172" s="51" t="n">
        <x:f>IF(OR(NOT(ISNUMBER($B$5)),$B$5&lt;1900,$B$5&gt;2100),"",IF(DATE($B$5,1,1)+158&gt;DATE($B$5,12,31),"",DATE($B$5,1,1)+158))</x:f>
        <x:v>46181</x:v>
      </x:c>
      <x:c r="B172" s="52" t="str">
        <x:f>IF(OR(A172="",NOT(ISNUMBER($B$7))),"",E171)</x:f>
      </x:c>
      <x:c r="C172" s="48"/>
      <x:c r="D172" s="48"/>
      <x:c r="E172" s="52" t="str">
        <x:f>IF(B172="","",B172+SUM(C172)-SUM(D172))</x:f>
      </x:c>
      <x:c r="F172" s="53" t="str">
        <x:f>IF(OR(A172="",COUNT($B$8:$B$9)&lt;2,$B$9&lt;=0,$B$8&lt;0,$B$8&gt;1),"",$B$8/$B$9)</x:f>
      </x:c>
      <x:c r="G172" s="54" t="str">
        <x:f>IF(OR(E172="",F172=""),"",E172*F172)</x:f>
      </x:c>
      <x:c r="H172" s="55" t="str">
        <x:f>IF(A172="",IF(COUNTA(C172:D172)&gt;0,"Fuori anno",""),IF(OR(COUNT(C172:D172)&lt;&gt;COUNTA(C172:D172),C172&lt;0,D172&lt;0,E172&lt;0),"Da verificare",""))</x:f>
      </x:c>
    </x:row>
    <x:row r="173" ht="25" customHeight="1">
      <x:c r="A173" s="51" t="n">
        <x:f>IF(OR(NOT(ISNUMBER($B$5)),$B$5&lt;1900,$B$5&gt;2100),"",IF(DATE($B$5,1,1)+159&gt;DATE($B$5,12,31),"",DATE($B$5,1,1)+159))</x:f>
        <x:v>46182</x:v>
      </x:c>
      <x:c r="B173" s="52" t="str">
        <x:f>IF(OR(A173="",NOT(ISNUMBER($B$7))),"",E172)</x:f>
      </x:c>
      <x:c r="C173" s="48"/>
      <x:c r="D173" s="48"/>
      <x:c r="E173" s="52" t="str">
        <x:f>IF(B173="","",B173+SUM(C173)-SUM(D173))</x:f>
      </x:c>
      <x:c r="F173" s="53" t="str">
        <x:f>IF(OR(A173="",COUNT($B$8:$B$9)&lt;2,$B$9&lt;=0,$B$8&lt;0,$B$8&gt;1),"",$B$8/$B$9)</x:f>
      </x:c>
      <x:c r="G173" s="54" t="str">
        <x:f>IF(OR(E173="",F173=""),"",E173*F173)</x:f>
      </x:c>
      <x:c r="H173" s="55" t="str">
        <x:f>IF(A173="",IF(COUNTA(C173:D173)&gt;0,"Fuori anno",""),IF(OR(COUNT(C173:D173)&lt;&gt;COUNTA(C173:D173),C173&lt;0,D173&lt;0,E173&lt;0),"Da verificare",""))</x:f>
      </x:c>
    </x:row>
    <x:row r="174" ht="25" customHeight="1">
      <x:c r="A174" s="51" t="n">
        <x:f>IF(OR(NOT(ISNUMBER($B$5)),$B$5&lt;1900,$B$5&gt;2100),"",IF(DATE($B$5,1,1)+160&gt;DATE($B$5,12,31),"",DATE($B$5,1,1)+160))</x:f>
        <x:v>46183</x:v>
      </x:c>
      <x:c r="B174" s="52" t="str">
        <x:f>IF(OR(A174="",NOT(ISNUMBER($B$7))),"",E173)</x:f>
      </x:c>
      <x:c r="C174" s="48"/>
      <x:c r="D174" s="48"/>
      <x:c r="E174" s="52" t="str">
        <x:f>IF(B174="","",B174+SUM(C174)-SUM(D174))</x:f>
      </x:c>
      <x:c r="F174" s="53" t="str">
        <x:f>IF(OR(A174="",COUNT($B$8:$B$9)&lt;2,$B$9&lt;=0,$B$8&lt;0,$B$8&gt;1),"",$B$8/$B$9)</x:f>
      </x:c>
      <x:c r="G174" s="54" t="str">
        <x:f>IF(OR(E174="",F174=""),"",E174*F174)</x:f>
      </x:c>
      <x:c r="H174" s="55" t="str">
        <x:f>IF(A174="",IF(COUNTA(C174:D174)&gt;0,"Fuori anno",""),IF(OR(COUNT(C174:D174)&lt;&gt;COUNTA(C174:D174),C174&lt;0,D174&lt;0,E174&lt;0),"Da verificare",""))</x:f>
      </x:c>
    </x:row>
    <x:row r="175" ht="25" customHeight="1">
      <x:c r="A175" s="51" t="n">
        <x:f>IF(OR(NOT(ISNUMBER($B$5)),$B$5&lt;1900,$B$5&gt;2100),"",IF(DATE($B$5,1,1)+161&gt;DATE($B$5,12,31),"",DATE($B$5,1,1)+161))</x:f>
        <x:v>46184</x:v>
      </x:c>
      <x:c r="B175" s="52" t="str">
        <x:f>IF(OR(A175="",NOT(ISNUMBER($B$7))),"",E174)</x:f>
      </x:c>
      <x:c r="C175" s="48"/>
      <x:c r="D175" s="48"/>
      <x:c r="E175" s="52" t="str">
        <x:f>IF(B175="","",B175+SUM(C175)-SUM(D175))</x:f>
      </x:c>
      <x:c r="F175" s="53" t="str">
        <x:f>IF(OR(A175="",COUNT($B$8:$B$9)&lt;2,$B$9&lt;=0,$B$8&lt;0,$B$8&gt;1),"",$B$8/$B$9)</x:f>
      </x:c>
      <x:c r="G175" s="54" t="str">
        <x:f>IF(OR(E175="",F175=""),"",E175*F175)</x:f>
      </x:c>
      <x:c r="H175" s="55" t="str">
        <x:f>IF(A175="",IF(COUNTA(C175:D175)&gt;0,"Fuori anno",""),IF(OR(COUNT(C175:D175)&lt;&gt;COUNTA(C175:D175),C175&lt;0,D175&lt;0,E175&lt;0),"Da verificare",""))</x:f>
      </x:c>
    </x:row>
    <x:row r="176" ht="25" customHeight="1">
      <x:c r="A176" s="51" t="n">
        <x:f>IF(OR(NOT(ISNUMBER($B$5)),$B$5&lt;1900,$B$5&gt;2100),"",IF(DATE($B$5,1,1)+162&gt;DATE($B$5,12,31),"",DATE($B$5,1,1)+162))</x:f>
        <x:v>46185</x:v>
      </x:c>
      <x:c r="B176" s="52" t="str">
        <x:f>IF(OR(A176="",NOT(ISNUMBER($B$7))),"",E175)</x:f>
      </x:c>
      <x:c r="C176" s="48"/>
      <x:c r="D176" s="48"/>
      <x:c r="E176" s="52" t="str">
        <x:f>IF(B176="","",B176+SUM(C176)-SUM(D176))</x:f>
      </x:c>
      <x:c r="F176" s="53" t="str">
        <x:f>IF(OR(A176="",COUNT($B$8:$B$9)&lt;2,$B$9&lt;=0,$B$8&lt;0,$B$8&gt;1),"",$B$8/$B$9)</x:f>
      </x:c>
      <x:c r="G176" s="54" t="str">
        <x:f>IF(OR(E176="",F176=""),"",E176*F176)</x:f>
      </x:c>
      <x:c r="H176" s="55" t="str">
        <x:f>IF(A176="",IF(COUNTA(C176:D176)&gt;0,"Fuori anno",""),IF(OR(COUNT(C176:D176)&lt;&gt;COUNTA(C176:D176),C176&lt;0,D176&lt;0,E176&lt;0),"Da verificare",""))</x:f>
      </x:c>
    </x:row>
    <x:row r="177" ht="25" customHeight="1">
      <x:c r="A177" s="51" t="n">
        <x:f>IF(OR(NOT(ISNUMBER($B$5)),$B$5&lt;1900,$B$5&gt;2100),"",IF(DATE($B$5,1,1)+163&gt;DATE($B$5,12,31),"",DATE($B$5,1,1)+163))</x:f>
        <x:v>46186</x:v>
      </x:c>
      <x:c r="B177" s="52" t="str">
        <x:f>IF(OR(A177="",NOT(ISNUMBER($B$7))),"",E176)</x:f>
      </x:c>
      <x:c r="C177" s="48"/>
      <x:c r="D177" s="48"/>
      <x:c r="E177" s="52" t="str">
        <x:f>IF(B177="","",B177+SUM(C177)-SUM(D177))</x:f>
      </x:c>
      <x:c r="F177" s="53" t="str">
        <x:f>IF(OR(A177="",COUNT($B$8:$B$9)&lt;2,$B$9&lt;=0,$B$8&lt;0,$B$8&gt;1),"",$B$8/$B$9)</x:f>
      </x:c>
      <x:c r="G177" s="54" t="str">
        <x:f>IF(OR(E177="",F177=""),"",E177*F177)</x:f>
      </x:c>
      <x:c r="H177" s="55" t="str">
        <x:f>IF(A177="",IF(COUNTA(C177:D177)&gt;0,"Fuori anno",""),IF(OR(COUNT(C177:D177)&lt;&gt;COUNTA(C177:D177),C177&lt;0,D177&lt;0,E177&lt;0),"Da verificare",""))</x:f>
      </x:c>
    </x:row>
    <x:row r="178" ht="25" customHeight="1">
      <x:c r="A178" s="51" t="n">
        <x:f>IF(OR(NOT(ISNUMBER($B$5)),$B$5&lt;1900,$B$5&gt;2100),"",IF(DATE($B$5,1,1)+164&gt;DATE($B$5,12,31),"",DATE($B$5,1,1)+164))</x:f>
        <x:v>46187</x:v>
      </x:c>
      <x:c r="B178" s="52" t="str">
        <x:f>IF(OR(A178="",NOT(ISNUMBER($B$7))),"",E177)</x:f>
      </x:c>
      <x:c r="C178" s="48"/>
      <x:c r="D178" s="48"/>
      <x:c r="E178" s="52" t="str">
        <x:f>IF(B178="","",B178+SUM(C178)-SUM(D178))</x:f>
      </x:c>
      <x:c r="F178" s="53" t="str">
        <x:f>IF(OR(A178="",COUNT($B$8:$B$9)&lt;2,$B$9&lt;=0,$B$8&lt;0,$B$8&gt;1),"",$B$8/$B$9)</x:f>
      </x:c>
      <x:c r="G178" s="54" t="str">
        <x:f>IF(OR(E178="",F178=""),"",E178*F178)</x:f>
      </x:c>
      <x:c r="H178" s="55" t="str">
        <x:f>IF(A178="",IF(COUNTA(C178:D178)&gt;0,"Fuori anno",""),IF(OR(COUNT(C178:D178)&lt;&gt;COUNTA(C178:D178),C178&lt;0,D178&lt;0,E178&lt;0),"Da verificare",""))</x:f>
      </x:c>
    </x:row>
    <x:row r="179" ht="25" customHeight="1">
      <x:c r="A179" s="51" t="n">
        <x:f>IF(OR(NOT(ISNUMBER($B$5)),$B$5&lt;1900,$B$5&gt;2100),"",IF(DATE($B$5,1,1)+165&gt;DATE($B$5,12,31),"",DATE($B$5,1,1)+165))</x:f>
        <x:v>46188</x:v>
      </x:c>
      <x:c r="B179" s="52" t="str">
        <x:f>IF(OR(A179="",NOT(ISNUMBER($B$7))),"",E178)</x:f>
      </x:c>
      <x:c r="C179" s="48"/>
      <x:c r="D179" s="48"/>
      <x:c r="E179" s="52" t="str">
        <x:f>IF(B179="","",B179+SUM(C179)-SUM(D179))</x:f>
      </x:c>
      <x:c r="F179" s="53" t="str">
        <x:f>IF(OR(A179="",COUNT($B$8:$B$9)&lt;2,$B$9&lt;=0,$B$8&lt;0,$B$8&gt;1),"",$B$8/$B$9)</x:f>
      </x:c>
      <x:c r="G179" s="54" t="str">
        <x:f>IF(OR(E179="",F179=""),"",E179*F179)</x:f>
      </x:c>
      <x:c r="H179" s="55" t="str">
        <x:f>IF(A179="",IF(COUNTA(C179:D179)&gt;0,"Fuori anno",""),IF(OR(COUNT(C179:D179)&lt;&gt;COUNTA(C179:D179),C179&lt;0,D179&lt;0,E179&lt;0),"Da verificare",""))</x:f>
      </x:c>
    </x:row>
    <x:row r="180" ht="25" customHeight="1">
      <x:c r="A180" s="51" t="n">
        <x:f>IF(OR(NOT(ISNUMBER($B$5)),$B$5&lt;1900,$B$5&gt;2100),"",IF(DATE($B$5,1,1)+166&gt;DATE($B$5,12,31),"",DATE($B$5,1,1)+166))</x:f>
        <x:v>46189</x:v>
      </x:c>
      <x:c r="B180" s="52" t="str">
        <x:f>IF(OR(A180="",NOT(ISNUMBER($B$7))),"",E179)</x:f>
      </x:c>
      <x:c r="C180" s="48"/>
      <x:c r="D180" s="48"/>
      <x:c r="E180" s="52" t="str">
        <x:f>IF(B180="","",B180+SUM(C180)-SUM(D180))</x:f>
      </x:c>
      <x:c r="F180" s="53" t="str">
        <x:f>IF(OR(A180="",COUNT($B$8:$B$9)&lt;2,$B$9&lt;=0,$B$8&lt;0,$B$8&gt;1),"",$B$8/$B$9)</x:f>
      </x:c>
      <x:c r="G180" s="54" t="str">
        <x:f>IF(OR(E180="",F180=""),"",E180*F180)</x:f>
      </x:c>
      <x:c r="H180" s="55" t="str">
        <x:f>IF(A180="",IF(COUNTA(C180:D180)&gt;0,"Fuori anno",""),IF(OR(COUNT(C180:D180)&lt;&gt;COUNTA(C180:D180),C180&lt;0,D180&lt;0,E180&lt;0),"Da verificare",""))</x:f>
      </x:c>
    </x:row>
    <x:row r="181" ht="25" customHeight="1">
      <x:c r="A181" s="51" t="n">
        <x:f>IF(OR(NOT(ISNUMBER($B$5)),$B$5&lt;1900,$B$5&gt;2100),"",IF(DATE($B$5,1,1)+167&gt;DATE($B$5,12,31),"",DATE($B$5,1,1)+167))</x:f>
        <x:v>46190</x:v>
      </x:c>
      <x:c r="B181" s="52" t="str">
        <x:f>IF(OR(A181="",NOT(ISNUMBER($B$7))),"",E180)</x:f>
      </x:c>
      <x:c r="C181" s="48"/>
      <x:c r="D181" s="48"/>
      <x:c r="E181" s="52" t="str">
        <x:f>IF(B181="","",B181+SUM(C181)-SUM(D181))</x:f>
      </x:c>
      <x:c r="F181" s="53" t="str">
        <x:f>IF(OR(A181="",COUNT($B$8:$B$9)&lt;2,$B$9&lt;=0,$B$8&lt;0,$B$8&gt;1),"",$B$8/$B$9)</x:f>
      </x:c>
      <x:c r="G181" s="54" t="str">
        <x:f>IF(OR(E181="",F181=""),"",E181*F181)</x:f>
      </x:c>
      <x:c r="H181" s="55" t="str">
        <x:f>IF(A181="",IF(COUNTA(C181:D181)&gt;0,"Fuori anno",""),IF(OR(COUNT(C181:D181)&lt;&gt;COUNTA(C181:D181),C181&lt;0,D181&lt;0,E181&lt;0),"Da verificare",""))</x:f>
      </x:c>
    </x:row>
    <x:row r="182" ht="25" customHeight="1">
      <x:c r="A182" s="51" t="n">
        <x:f>IF(OR(NOT(ISNUMBER($B$5)),$B$5&lt;1900,$B$5&gt;2100),"",IF(DATE($B$5,1,1)+168&gt;DATE($B$5,12,31),"",DATE($B$5,1,1)+168))</x:f>
        <x:v>46191</x:v>
      </x:c>
      <x:c r="B182" s="52" t="str">
        <x:f>IF(OR(A182="",NOT(ISNUMBER($B$7))),"",E181)</x:f>
      </x:c>
      <x:c r="C182" s="48"/>
      <x:c r="D182" s="48"/>
      <x:c r="E182" s="52" t="str">
        <x:f>IF(B182="","",B182+SUM(C182)-SUM(D182))</x:f>
      </x:c>
      <x:c r="F182" s="53" t="str">
        <x:f>IF(OR(A182="",COUNT($B$8:$B$9)&lt;2,$B$9&lt;=0,$B$8&lt;0,$B$8&gt;1),"",$B$8/$B$9)</x:f>
      </x:c>
      <x:c r="G182" s="54" t="str">
        <x:f>IF(OR(E182="",F182=""),"",E182*F182)</x:f>
      </x:c>
      <x:c r="H182" s="55" t="str">
        <x:f>IF(A182="",IF(COUNTA(C182:D182)&gt;0,"Fuori anno",""),IF(OR(COUNT(C182:D182)&lt;&gt;COUNTA(C182:D182),C182&lt;0,D182&lt;0,E182&lt;0),"Da verificare",""))</x:f>
      </x:c>
    </x:row>
    <x:row r="183" ht="25" customHeight="1">
      <x:c r="A183" s="51" t="n">
        <x:f>IF(OR(NOT(ISNUMBER($B$5)),$B$5&lt;1900,$B$5&gt;2100),"",IF(DATE($B$5,1,1)+169&gt;DATE($B$5,12,31),"",DATE($B$5,1,1)+169))</x:f>
        <x:v>46192</x:v>
      </x:c>
      <x:c r="B183" s="52" t="str">
        <x:f>IF(OR(A183="",NOT(ISNUMBER($B$7))),"",E182)</x:f>
      </x:c>
      <x:c r="C183" s="48"/>
      <x:c r="D183" s="48"/>
      <x:c r="E183" s="52" t="str">
        <x:f>IF(B183="","",B183+SUM(C183)-SUM(D183))</x:f>
      </x:c>
      <x:c r="F183" s="53" t="str">
        <x:f>IF(OR(A183="",COUNT($B$8:$B$9)&lt;2,$B$9&lt;=0,$B$8&lt;0,$B$8&gt;1),"",$B$8/$B$9)</x:f>
      </x:c>
      <x:c r="G183" s="54" t="str">
        <x:f>IF(OR(E183="",F183=""),"",E183*F183)</x:f>
      </x:c>
      <x:c r="H183" s="55" t="str">
        <x:f>IF(A183="",IF(COUNTA(C183:D183)&gt;0,"Fuori anno",""),IF(OR(COUNT(C183:D183)&lt;&gt;COUNTA(C183:D183),C183&lt;0,D183&lt;0,E183&lt;0),"Da verificare",""))</x:f>
      </x:c>
    </x:row>
    <x:row r="184" ht="25" customHeight="1">
      <x:c r="A184" s="51" t="n">
        <x:f>IF(OR(NOT(ISNUMBER($B$5)),$B$5&lt;1900,$B$5&gt;2100),"",IF(DATE($B$5,1,1)+170&gt;DATE($B$5,12,31),"",DATE($B$5,1,1)+170))</x:f>
        <x:v>46193</x:v>
      </x:c>
      <x:c r="B184" s="52" t="str">
        <x:f>IF(OR(A184="",NOT(ISNUMBER($B$7))),"",E183)</x:f>
      </x:c>
      <x:c r="C184" s="48"/>
      <x:c r="D184" s="48"/>
      <x:c r="E184" s="52" t="str">
        <x:f>IF(B184="","",B184+SUM(C184)-SUM(D184))</x:f>
      </x:c>
      <x:c r="F184" s="53" t="str">
        <x:f>IF(OR(A184="",COUNT($B$8:$B$9)&lt;2,$B$9&lt;=0,$B$8&lt;0,$B$8&gt;1),"",$B$8/$B$9)</x:f>
      </x:c>
      <x:c r="G184" s="54" t="str">
        <x:f>IF(OR(E184="",F184=""),"",E184*F184)</x:f>
      </x:c>
      <x:c r="H184" s="55" t="str">
        <x:f>IF(A184="",IF(COUNTA(C184:D184)&gt;0,"Fuori anno",""),IF(OR(COUNT(C184:D184)&lt;&gt;COUNTA(C184:D184),C184&lt;0,D184&lt;0,E184&lt;0),"Da verificare",""))</x:f>
      </x:c>
    </x:row>
    <x:row r="185" ht="25" customHeight="1">
      <x:c r="A185" s="51" t="n">
        <x:f>IF(OR(NOT(ISNUMBER($B$5)),$B$5&lt;1900,$B$5&gt;2100),"",IF(DATE($B$5,1,1)+171&gt;DATE($B$5,12,31),"",DATE($B$5,1,1)+171))</x:f>
        <x:v>46194</x:v>
      </x:c>
      <x:c r="B185" s="52" t="str">
        <x:f>IF(OR(A185="",NOT(ISNUMBER($B$7))),"",E184)</x:f>
      </x:c>
      <x:c r="C185" s="48"/>
      <x:c r="D185" s="48"/>
      <x:c r="E185" s="52" t="str">
        <x:f>IF(B185="","",B185+SUM(C185)-SUM(D185))</x:f>
      </x:c>
      <x:c r="F185" s="53" t="str">
        <x:f>IF(OR(A185="",COUNT($B$8:$B$9)&lt;2,$B$9&lt;=0,$B$8&lt;0,$B$8&gt;1),"",$B$8/$B$9)</x:f>
      </x:c>
      <x:c r="G185" s="54" t="str">
        <x:f>IF(OR(E185="",F185=""),"",E185*F185)</x:f>
      </x:c>
      <x:c r="H185" s="55" t="str">
        <x:f>IF(A185="",IF(COUNTA(C185:D185)&gt;0,"Fuori anno",""),IF(OR(COUNT(C185:D185)&lt;&gt;COUNTA(C185:D185),C185&lt;0,D185&lt;0,E185&lt;0),"Da verificare",""))</x:f>
      </x:c>
    </x:row>
    <x:row r="186" ht="25" customHeight="1">
      <x:c r="A186" s="51" t="n">
        <x:f>IF(OR(NOT(ISNUMBER($B$5)),$B$5&lt;1900,$B$5&gt;2100),"",IF(DATE($B$5,1,1)+172&gt;DATE($B$5,12,31),"",DATE($B$5,1,1)+172))</x:f>
        <x:v>46195</x:v>
      </x:c>
      <x:c r="B186" s="52" t="str">
        <x:f>IF(OR(A186="",NOT(ISNUMBER($B$7))),"",E185)</x:f>
      </x:c>
      <x:c r="C186" s="48"/>
      <x:c r="D186" s="48"/>
      <x:c r="E186" s="52" t="str">
        <x:f>IF(B186="","",B186+SUM(C186)-SUM(D186))</x:f>
      </x:c>
      <x:c r="F186" s="53" t="str">
        <x:f>IF(OR(A186="",COUNT($B$8:$B$9)&lt;2,$B$9&lt;=0,$B$8&lt;0,$B$8&gt;1),"",$B$8/$B$9)</x:f>
      </x:c>
      <x:c r="G186" s="54" t="str">
        <x:f>IF(OR(E186="",F186=""),"",E186*F186)</x:f>
      </x:c>
      <x:c r="H186" s="55" t="str">
        <x:f>IF(A186="",IF(COUNTA(C186:D186)&gt;0,"Fuori anno",""),IF(OR(COUNT(C186:D186)&lt;&gt;COUNTA(C186:D186),C186&lt;0,D186&lt;0,E186&lt;0),"Da verificare",""))</x:f>
      </x:c>
    </x:row>
    <x:row r="187" ht="25" customHeight="1">
      <x:c r="A187" s="51" t="n">
        <x:f>IF(OR(NOT(ISNUMBER($B$5)),$B$5&lt;1900,$B$5&gt;2100),"",IF(DATE($B$5,1,1)+173&gt;DATE($B$5,12,31),"",DATE($B$5,1,1)+173))</x:f>
        <x:v>46196</x:v>
      </x:c>
      <x:c r="B187" s="52" t="str">
        <x:f>IF(OR(A187="",NOT(ISNUMBER($B$7))),"",E186)</x:f>
      </x:c>
      <x:c r="C187" s="48"/>
      <x:c r="D187" s="48"/>
      <x:c r="E187" s="52" t="str">
        <x:f>IF(B187="","",B187+SUM(C187)-SUM(D187))</x:f>
      </x:c>
      <x:c r="F187" s="53" t="str">
        <x:f>IF(OR(A187="",COUNT($B$8:$B$9)&lt;2,$B$9&lt;=0,$B$8&lt;0,$B$8&gt;1),"",$B$8/$B$9)</x:f>
      </x:c>
      <x:c r="G187" s="54" t="str">
        <x:f>IF(OR(E187="",F187=""),"",E187*F187)</x:f>
      </x:c>
      <x:c r="H187" s="55" t="str">
        <x:f>IF(A187="",IF(COUNTA(C187:D187)&gt;0,"Fuori anno",""),IF(OR(COUNT(C187:D187)&lt;&gt;COUNTA(C187:D187),C187&lt;0,D187&lt;0,E187&lt;0),"Da verificare",""))</x:f>
      </x:c>
    </x:row>
    <x:row r="188" ht="25" customHeight="1">
      <x:c r="A188" s="51" t="n">
        <x:f>IF(OR(NOT(ISNUMBER($B$5)),$B$5&lt;1900,$B$5&gt;2100),"",IF(DATE($B$5,1,1)+174&gt;DATE($B$5,12,31),"",DATE($B$5,1,1)+174))</x:f>
        <x:v>46197</x:v>
      </x:c>
      <x:c r="B188" s="52" t="str">
        <x:f>IF(OR(A188="",NOT(ISNUMBER($B$7))),"",E187)</x:f>
      </x:c>
      <x:c r="C188" s="48"/>
      <x:c r="D188" s="48"/>
      <x:c r="E188" s="52" t="str">
        <x:f>IF(B188="","",B188+SUM(C188)-SUM(D188))</x:f>
      </x:c>
      <x:c r="F188" s="53" t="str">
        <x:f>IF(OR(A188="",COUNT($B$8:$B$9)&lt;2,$B$9&lt;=0,$B$8&lt;0,$B$8&gt;1),"",$B$8/$B$9)</x:f>
      </x:c>
      <x:c r="G188" s="54" t="str">
        <x:f>IF(OR(E188="",F188=""),"",E188*F188)</x:f>
      </x:c>
      <x:c r="H188" s="55" t="str">
        <x:f>IF(A188="",IF(COUNTA(C188:D188)&gt;0,"Fuori anno",""),IF(OR(COUNT(C188:D188)&lt;&gt;COUNTA(C188:D188),C188&lt;0,D188&lt;0,E188&lt;0),"Da verificare",""))</x:f>
      </x:c>
    </x:row>
    <x:row r="189" ht="25" customHeight="1">
      <x:c r="A189" s="51" t="n">
        <x:f>IF(OR(NOT(ISNUMBER($B$5)),$B$5&lt;1900,$B$5&gt;2100),"",IF(DATE($B$5,1,1)+175&gt;DATE($B$5,12,31),"",DATE($B$5,1,1)+175))</x:f>
        <x:v>46198</x:v>
      </x:c>
      <x:c r="B189" s="52" t="str">
        <x:f>IF(OR(A189="",NOT(ISNUMBER($B$7))),"",E188)</x:f>
      </x:c>
      <x:c r="C189" s="48"/>
      <x:c r="D189" s="48"/>
      <x:c r="E189" s="52" t="str">
        <x:f>IF(B189="","",B189+SUM(C189)-SUM(D189))</x:f>
      </x:c>
      <x:c r="F189" s="53" t="str">
        <x:f>IF(OR(A189="",COUNT($B$8:$B$9)&lt;2,$B$9&lt;=0,$B$8&lt;0,$B$8&gt;1),"",$B$8/$B$9)</x:f>
      </x:c>
      <x:c r="G189" s="54" t="str">
        <x:f>IF(OR(E189="",F189=""),"",E189*F189)</x:f>
      </x:c>
      <x:c r="H189" s="55" t="str">
        <x:f>IF(A189="",IF(COUNTA(C189:D189)&gt;0,"Fuori anno",""),IF(OR(COUNT(C189:D189)&lt;&gt;COUNTA(C189:D189),C189&lt;0,D189&lt;0,E189&lt;0),"Da verificare",""))</x:f>
      </x:c>
    </x:row>
    <x:row r="190" ht="25" customHeight="1">
      <x:c r="A190" s="51" t="n">
        <x:f>IF(OR(NOT(ISNUMBER($B$5)),$B$5&lt;1900,$B$5&gt;2100),"",IF(DATE($B$5,1,1)+176&gt;DATE($B$5,12,31),"",DATE($B$5,1,1)+176))</x:f>
        <x:v>46199</x:v>
      </x:c>
      <x:c r="B190" s="52" t="str">
        <x:f>IF(OR(A190="",NOT(ISNUMBER($B$7))),"",E189)</x:f>
      </x:c>
      <x:c r="C190" s="48"/>
      <x:c r="D190" s="48"/>
      <x:c r="E190" s="52" t="str">
        <x:f>IF(B190="","",B190+SUM(C190)-SUM(D190))</x:f>
      </x:c>
      <x:c r="F190" s="53" t="str">
        <x:f>IF(OR(A190="",COUNT($B$8:$B$9)&lt;2,$B$9&lt;=0,$B$8&lt;0,$B$8&gt;1),"",$B$8/$B$9)</x:f>
      </x:c>
      <x:c r="G190" s="54" t="str">
        <x:f>IF(OR(E190="",F190=""),"",E190*F190)</x:f>
      </x:c>
      <x:c r="H190" s="55" t="str">
        <x:f>IF(A190="",IF(COUNTA(C190:D190)&gt;0,"Fuori anno",""),IF(OR(COUNT(C190:D190)&lt;&gt;COUNTA(C190:D190),C190&lt;0,D190&lt;0,E190&lt;0),"Da verificare",""))</x:f>
      </x:c>
    </x:row>
    <x:row r="191" ht="25" customHeight="1">
      <x:c r="A191" s="51" t="n">
        <x:f>IF(OR(NOT(ISNUMBER($B$5)),$B$5&lt;1900,$B$5&gt;2100),"",IF(DATE($B$5,1,1)+177&gt;DATE($B$5,12,31),"",DATE($B$5,1,1)+177))</x:f>
        <x:v>46200</x:v>
      </x:c>
      <x:c r="B191" s="52" t="str">
        <x:f>IF(OR(A191="",NOT(ISNUMBER($B$7))),"",E190)</x:f>
      </x:c>
      <x:c r="C191" s="48"/>
      <x:c r="D191" s="48"/>
      <x:c r="E191" s="52" t="str">
        <x:f>IF(B191="","",B191+SUM(C191)-SUM(D191))</x:f>
      </x:c>
      <x:c r="F191" s="53" t="str">
        <x:f>IF(OR(A191="",COUNT($B$8:$B$9)&lt;2,$B$9&lt;=0,$B$8&lt;0,$B$8&gt;1),"",$B$8/$B$9)</x:f>
      </x:c>
      <x:c r="G191" s="54" t="str">
        <x:f>IF(OR(E191="",F191=""),"",E191*F191)</x:f>
      </x:c>
      <x:c r="H191" s="55" t="str">
        <x:f>IF(A191="",IF(COUNTA(C191:D191)&gt;0,"Fuori anno",""),IF(OR(COUNT(C191:D191)&lt;&gt;COUNTA(C191:D191),C191&lt;0,D191&lt;0,E191&lt;0),"Da verificare",""))</x:f>
      </x:c>
    </x:row>
    <x:row r="192" ht="25" customHeight="1">
      <x:c r="A192" s="51" t="n">
        <x:f>IF(OR(NOT(ISNUMBER($B$5)),$B$5&lt;1900,$B$5&gt;2100),"",IF(DATE($B$5,1,1)+178&gt;DATE($B$5,12,31),"",DATE($B$5,1,1)+178))</x:f>
        <x:v>46201</x:v>
      </x:c>
      <x:c r="B192" s="52" t="str">
        <x:f>IF(OR(A192="",NOT(ISNUMBER($B$7))),"",E191)</x:f>
      </x:c>
      <x:c r="C192" s="48"/>
      <x:c r="D192" s="48"/>
      <x:c r="E192" s="52" t="str">
        <x:f>IF(B192="","",B192+SUM(C192)-SUM(D192))</x:f>
      </x:c>
      <x:c r="F192" s="53" t="str">
        <x:f>IF(OR(A192="",COUNT($B$8:$B$9)&lt;2,$B$9&lt;=0,$B$8&lt;0,$B$8&gt;1),"",$B$8/$B$9)</x:f>
      </x:c>
      <x:c r="G192" s="54" t="str">
        <x:f>IF(OR(E192="",F192=""),"",E192*F192)</x:f>
      </x:c>
      <x:c r="H192" s="55" t="str">
        <x:f>IF(A192="",IF(COUNTA(C192:D192)&gt;0,"Fuori anno",""),IF(OR(COUNT(C192:D192)&lt;&gt;COUNTA(C192:D192),C192&lt;0,D192&lt;0,E192&lt;0),"Da verificare",""))</x:f>
      </x:c>
    </x:row>
    <x:row r="193" ht="25" customHeight="1">
      <x:c r="A193" s="51" t="n">
        <x:f>IF(OR(NOT(ISNUMBER($B$5)),$B$5&lt;1900,$B$5&gt;2100),"",IF(DATE($B$5,1,1)+179&gt;DATE($B$5,12,31),"",DATE($B$5,1,1)+179))</x:f>
        <x:v>46202</x:v>
      </x:c>
      <x:c r="B193" s="52" t="str">
        <x:f>IF(OR(A193="",NOT(ISNUMBER($B$7))),"",E192)</x:f>
      </x:c>
      <x:c r="C193" s="48"/>
      <x:c r="D193" s="48"/>
      <x:c r="E193" s="52" t="str">
        <x:f>IF(B193="","",B193+SUM(C193)-SUM(D193))</x:f>
      </x:c>
      <x:c r="F193" s="53" t="str">
        <x:f>IF(OR(A193="",COUNT($B$8:$B$9)&lt;2,$B$9&lt;=0,$B$8&lt;0,$B$8&gt;1),"",$B$8/$B$9)</x:f>
      </x:c>
      <x:c r="G193" s="54" t="str">
        <x:f>IF(OR(E193="",F193=""),"",E193*F193)</x:f>
      </x:c>
      <x:c r="H193" s="55" t="str">
        <x:f>IF(A193="",IF(COUNTA(C193:D193)&gt;0,"Fuori anno",""),IF(OR(COUNT(C193:D193)&lt;&gt;COUNTA(C193:D193),C193&lt;0,D193&lt;0,E193&lt;0),"Da verificare",""))</x:f>
      </x:c>
    </x:row>
    <x:row r="194" ht="25" customHeight="1">
      <x:c r="A194" s="51" t="n">
        <x:f>IF(OR(NOT(ISNUMBER($B$5)),$B$5&lt;1900,$B$5&gt;2100),"",IF(DATE($B$5,1,1)+180&gt;DATE($B$5,12,31),"",DATE($B$5,1,1)+180))</x:f>
        <x:v>46203</x:v>
      </x:c>
      <x:c r="B194" s="52" t="str">
        <x:f>IF(OR(A194="",NOT(ISNUMBER($B$7))),"",E193)</x:f>
      </x:c>
      <x:c r="C194" s="48"/>
      <x:c r="D194" s="48"/>
      <x:c r="E194" s="52" t="str">
        <x:f>IF(B194="","",B194+SUM(C194)-SUM(D194))</x:f>
      </x:c>
      <x:c r="F194" s="53" t="str">
        <x:f>IF(OR(A194="",COUNT($B$8:$B$9)&lt;2,$B$9&lt;=0,$B$8&lt;0,$B$8&gt;1),"",$B$8/$B$9)</x:f>
      </x:c>
      <x:c r="G194" s="54" t="str">
        <x:f>IF(OR(E194="",F194=""),"",E194*F194)</x:f>
      </x:c>
      <x:c r="H194" s="55" t="str">
        <x:f>IF(A194="",IF(COUNTA(C194:D194)&gt;0,"Fuori anno",""),IF(OR(COUNT(C194:D194)&lt;&gt;COUNTA(C194:D194),C194&lt;0,D194&lt;0,E194&lt;0),"Da verificare",""))</x:f>
      </x:c>
    </x:row>
    <x:row r="195" ht="25" customHeight="1">
      <x:c r="A195" s="51" t="n">
        <x:f>IF(OR(NOT(ISNUMBER($B$5)),$B$5&lt;1900,$B$5&gt;2100),"",IF(DATE($B$5,1,1)+181&gt;DATE($B$5,12,31),"",DATE($B$5,1,1)+181))</x:f>
        <x:v>46204</x:v>
      </x:c>
      <x:c r="B195" s="52" t="str">
        <x:f>IF(OR(A195="",NOT(ISNUMBER($B$7))),"",E194)</x:f>
      </x:c>
      <x:c r="C195" s="48"/>
      <x:c r="D195" s="48"/>
      <x:c r="E195" s="52" t="str">
        <x:f>IF(B195="","",B195+SUM(C195)-SUM(D195))</x:f>
      </x:c>
      <x:c r="F195" s="53" t="str">
        <x:f>IF(OR(A195="",COUNT($B$8:$B$9)&lt;2,$B$9&lt;=0,$B$8&lt;0,$B$8&gt;1),"",$B$8/$B$9)</x:f>
      </x:c>
      <x:c r="G195" s="54" t="str">
        <x:f>IF(OR(E195="",F195=""),"",E195*F195)</x:f>
      </x:c>
      <x:c r="H195" s="55" t="str">
        <x:f>IF(A195="",IF(COUNTA(C195:D195)&gt;0,"Fuori anno",""),IF(OR(COUNT(C195:D195)&lt;&gt;COUNTA(C195:D195),C195&lt;0,D195&lt;0,E195&lt;0),"Da verificare",""))</x:f>
      </x:c>
    </x:row>
    <x:row r="196" ht="25" customHeight="1">
      <x:c r="A196" s="51" t="n">
        <x:f>IF(OR(NOT(ISNUMBER($B$5)),$B$5&lt;1900,$B$5&gt;2100),"",IF(DATE($B$5,1,1)+182&gt;DATE($B$5,12,31),"",DATE($B$5,1,1)+182))</x:f>
        <x:v>46205</x:v>
      </x:c>
      <x:c r="B196" s="52" t="str">
        <x:f>IF(OR(A196="",NOT(ISNUMBER($B$7))),"",E195)</x:f>
      </x:c>
      <x:c r="C196" s="48"/>
      <x:c r="D196" s="48"/>
      <x:c r="E196" s="52" t="str">
        <x:f>IF(B196="","",B196+SUM(C196)-SUM(D196))</x:f>
      </x:c>
      <x:c r="F196" s="53" t="str">
        <x:f>IF(OR(A196="",COUNT($B$8:$B$9)&lt;2,$B$9&lt;=0,$B$8&lt;0,$B$8&gt;1),"",$B$8/$B$9)</x:f>
      </x:c>
      <x:c r="G196" s="54" t="str">
        <x:f>IF(OR(E196="",F196=""),"",E196*F196)</x:f>
      </x:c>
      <x:c r="H196" s="55" t="str">
        <x:f>IF(A196="",IF(COUNTA(C196:D196)&gt;0,"Fuori anno",""),IF(OR(COUNT(C196:D196)&lt;&gt;COUNTA(C196:D196),C196&lt;0,D196&lt;0,E196&lt;0),"Da verificare",""))</x:f>
      </x:c>
    </x:row>
    <x:row r="197" ht="25" customHeight="1">
      <x:c r="A197" s="51" t="n">
        <x:f>IF(OR(NOT(ISNUMBER($B$5)),$B$5&lt;1900,$B$5&gt;2100),"",IF(DATE($B$5,1,1)+183&gt;DATE($B$5,12,31),"",DATE($B$5,1,1)+183))</x:f>
        <x:v>46206</x:v>
      </x:c>
      <x:c r="B197" s="52" t="str">
        <x:f>IF(OR(A197="",NOT(ISNUMBER($B$7))),"",E196)</x:f>
      </x:c>
      <x:c r="C197" s="48"/>
      <x:c r="D197" s="48"/>
      <x:c r="E197" s="52" t="str">
        <x:f>IF(B197="","",B197+SUM(C197)-SUM(D197))</x:f>
      </x:c>
      <x:c r="F197" s="53" t="str">
        <x:f>IF(OR(A197="",COUNT($B$8:$B$9)&lt;2,$B$9&lt;=0,$B$8&lt;0,$B$8&gt;1),"",$B$8/$B$9)</x:f>
      </x:c>
      <x:c r="G197" s="54" t="str">
        <x:f>IF(OR(E197="",F197=""),"",E197*F197)</x:f>
      </x:c>
      <x:c r="H197" s="55" t="str">
        <x:f>IF(A197="",IF(COUNTA(C197:D197)&gt;0,"Fuori anno",""),IF(OR(COUNT(C197:D197)&lt;&gt;COUNTA(C197:D197),C197&lt;0,D197&lt;0,E197&lt;0),"Da verificare",""))</x:f>
      </x:c>
    </x:row>
    <x:row r="198" ht="25" customHeight="1">
      <x:c r="A198" s="51" t="n">
        <x:f>IF(OR(NOT(ISNUMBER($B$5)),$B$5&lt;1900,$B$5&gt;2100),"",IF(DATE($B$5,1,1)+184&gt;DATE($B$5,12,31),"",DATE($B$5,1,1)+184))</x:f>
        <x:v>46207</x:v>
      </x:c>
      <x:c r="B198" s="52" t="str">
        <x:f>IF(OR(A198="",NOT(ISNUMBER($B$7))),"",E197)</x:f>
      </x:c>
      <x:c r="C198" s="48"/>
      <x:c r="D198" s="48"/>
      <x:c r="E198" s="52" t="str">
        <x:f>IF(B198="","",B198+SUM(C198)-SUM(D198))</x:f>
      </x:c>
      <x:c r="F198" s="53" t="str">
        <x:f>IF(OR(A198="",COUNT($B$8:$B$9)&lt;2,$B$9&lt;=0,$B$8&lt;0,$B$8&gt;1),"",$B$8/$B$9)</x:f>
      </x:c>
      <x:c r="G198" s="54" t="str">
        <x:f>IF(OR(E198="",F198=""),"",E198*F198)</x:f>
      </x:c>
      <x:c r="H198" s="55" t="str">
        <x:f>IF(A198="",IF(COUNTA(C198:D198)&gt;0,"Fuori anno",""),IF(OR(COUNT(C198:D198)&lt;&gt;COUNTA(C198:D198),C198&lt;0,D198&lt;0,E198&lt;0),"Da verificare",""))</x:f>
      </x:c>
    </x:row>
    <x:row r="199" ht="25" customHeight="1">
      <x:c r="A199" s="51" t="n">
        <x:f>IF(OR(NOT(ISNUMBER($B$5)),$B$5&lt;1900,$B$5&gt;2100),"",IF(DATE($B$5,1,1)+185&gt;DATE($B$5,12,31),"",DATE($B$5,1,1)+185))</x:f>
        <x:v>46208</x:v>
      </x:c>
      <x:c r="B199" s="52" t="str">
        <x:f>IF(OR(A199="",NOT(ISNUMBER($B$7))),"",E198)</x:f>
      </x:c>
      <x:c r="C199" s="48"/>
      <x:c r="D199" s="48"/>
      <x:c r="E199" s="52" t="str">
        <x:f>IF(B199="","",B199+SUM(C199)-SUM(D199))</x:f>
      </x:c>
      <x:c r="F199" s="53" t="str">
        <x:f>IF(OR(A199="",COUNT($B$8:$B$9)&lt;2,$B$9&lt;=0,$B$8&lt;0,$B$8&gt;1),"",$B$8/$B$9)</x:f>
      </x:c>
      <x:c r="G199" s="54" t="str">
        <x:f>IF(OR(E199="",F199=""),"",E199*F199)</x:f>
      </x:c>
      <x:c r="H199" s="55" t="str">
        <x:f>IF(A199="",IF(COUNTA(C199:D199)&gt;0,"Fuori anno",""),IF(OR(COUNT(C199:D199)&lt;&gt;COUNTA(C199:D199),C199&lt;0,D199&lt;0,E199&lt;0),"Da verificare",""))</x:f>
      </x:c>
    </x:row>
    <x:row r="200" ht="25" customHeight="1">
      <x:c r="A200" s="51" t="n">
        <x:f>IF(OR(NOT(ISNUMBER($B$5)),$B$5&lt;1900,$B$5&gt;2100),"",IF(DATE($B$5,1,1)+186&gt;DATE($B$5,12,31),"",DATE($B$5,1,1)+186))</x:f>
        <x:v>46209</x:v>
      </x:c>
      <x:c r="B200" s="52" t="str">
        <x:f>IF(OR(A200="",NOT(ISNUMBER($B$7))),"",E199)</x:f>
      </x:c>
      <x:c r="C200" s="48"/>
      <x:c r="D200" s="48"/>
      <x:c r="E200" s="52" t="str">
        <x:f>IF(B200="","",B200+SUM(C200)-SUM(D200))</x:f>
      </x:c>
      <x:c r="F200" s="53" t="str">
        <x:f>IF(OR(A200="",COUNT($B$8:$B$9)&lt;2,$B$9&lt;=0,$B$8&lt;0,$B$8&gt;1),"",$B$8/$B$9)</x:f>
      </x:c>
      <x:c r="G200" s="54" t="str">
        <x:f>IF(OR(E200="",F200=""),"",E200*F200)</x:f>
      </x:c>
      <x:c r="H200" s="55" t="str">
        <x:f>IF(A200="",IF(COUNTA(C200:D200)&gt;0,"Fuori anno",""),IF(OR(COUNT(C200:D200)&lt;&gt;COUNTA(C200:D200),C200&lt;0,D200&lt;0,E200&lt;0),"Da verificare",""))</x:f>
      </x:c>
    </x:row>
    <x:row r="201" ht="25" customHeight="1">
      <x:c r="A201" s="51" t="n">
        <x:f>IF(OR(NOT(ISNUMBER($B$5)),$B$5&lt;1900,$B$5&gt;2100),"",IF(DATE($B$5,1,1)+187&gt;DATE($B$5,12,31),"",DATE($B$5,1,1)+187))</x:f>
        <x:v>46210</x:v>
      </x:c>
      <x:c r="B201" s="52" t="str">
        <x:f>IF(OR(A201="",NOT(ISNUMBER($B$7))),"",E200)</x:f>
      </x:c>
      <x:c r="C201" s="48"/>
      <x:c r="D201" s="48"/>
      <x:c r="E201" s="52" t="str">
        <x:f>IF(B201="","",B201+SUM(C201)-SUM(D201))</x:f>
      </x:c>
      <x:c r="F201" s="53" t="str">
        <x:f>IF(OR(A201="",COUNT($B$8:$B$9)&lt;2,$B$9&lt;=0,$B$8&lt;0,$B$8&gt;1),"",$B$8/$B$9)</x:f>
      </x:c>
      <x:c r="G201" s="54" t="str">
        <x:f>IF(OR(E201="",F201=""),"",E201*F201)</x:f>
      </x:c>
      <x:c r="H201" s="55" t="str">
        <x:f>IF(A201="",IF(COUNTA(C201:D201)&gt;0,"Fuori anno",""),IF(OR(COUNT(C201:D201)&lt;&gt;COUNTA(C201:D201),C201&lt;0,D201&lt;0,E201&lt;0),"Da verificare",""))</x:f>
      </x:c>
    </x:row>
    <x:row r="202" ht="25" customHeight="1">
      <x:c r="A202" s="51" t="n">
        <x:f>IF(OR(NOT(ISNUMBER($B$5)),$B$5&lt;1900,$B$5&gt;2100),"",IF(DATE($B$5,1,1)+188&gt;DATE($B$5,12,31),"",DATE($B$5,1,1)+188))</x:f>
        <x:v>46211</x:v>
      </x:c>
      <x:c r="B202" s="52" t="str">
        <x:f>IF(OR(A202="",NOT(ISNUMBER($B$7))),"",E201)</x:f>
      </x:c>
      <x:c r="C202" s="48"/>
      <x:c r="D202" s="48"/>
      <x:c r="E202" s="52" t="str">
        <x:f>IF(B202="","",B202+SUM(C202)-SUM(D202))</x:f>
      </x:c>
      <x:c r="F202" s="53" t="str">
        <x:f>IF(OR(A202="",COUNT($B$8:$B$9)&lt;2,$B$9&lt;=0,$B$8&lt;0,$B$8&gt;1),"",$B$8/$B$9)</x:f>
      </x:c>
      <x:c r="G202" s="54" t="str">
        <x:f>IF(OR(E202="",F202=""),"",E202*F202)</x:f>
      </x:c>
      <x:c r="H202" s="55" t="str">
        <x:f>IF(A202="",IF(COUNTA(C202:D202)&gt;0,"Fuori anno",""),IF(OR(COUNT(C202:D202)&lt;&gt;COUNTA(C202:D202),C202&lt;0,D202&lt;0,E202&lt;0),"Da verificare",""))</x:f>
      </x:c>
    </x:row>
    <x:row r="203" ht="25" customHeight="1">
      <x:c r="A203" s="51" t="n">
        <x:f>IF(OR(NOT(ISNUMBER($B$5)),$B$5&lt;1900,$B$5&gt;2100),"",IF(DATE($B$5,1,1)+189&gt;DATE($B$5,12,31),"",DATE($B$5,1,1)+189))</x:f>
        <x:v>46212</x:v>
      </x:c>
      <x:c r="B203" s="52" t="str">
        <x:f>IF(OR(A203="",NOT(ISNUMBER($B$7))),"",E202)</x:f>
      </x:c>
      <x:c r="C203" s="48"/>
      <x:c r="D203" s="48"/>
      <x:c r="E203" s="52" t="str">
        <x:f>IF(B203="","",B203+SUM(C203)-SUM(D203))</x:f>
      </x:c>
      <x:c r="F203" s="53" t="str">
        <x:f>IF(OR(A203="",COUNT($B$8:$B$9)&lt;2,$B$9&lt;=0,$B$8&lt;0,$B$8&gt;1),"",$B$8/$B$9)</x:f>
      </x:c>
      <x:c r="G203" s="54" t="str">
        <x:f>IF(OR(E203="",F203=""),"",E203*F203)</x:f>
      </x:c>
      <x:c r="H203" s="55" t="str">
        <x:f>IF(A203="",IF(COUNTA(C203:D203)&gt;0,"Fuori anno",""),IF(OR(COUNT(C203:D203)&lt;&gt;COUNTA(C203:D203),C203&lt;0,D203&lt;0,E203&lt;0),"Da verificare",""))</x:f>
      </x:c>
    </x:row>
    <x:row r="204" ht="25" customHeight="1">
      <x:c r="A204" s="51" t="n">
        <x:f>IF(OR(NOT(ISNUMBER($B$5)),$B$5&lt;1900,$B$5&gt;2100),"",IF(DATE($B$5,1,1)+190&gt;DATE($B$5,12,31),"",DATE($B$5,1,1)+190))</x:f>
        <x:v>46213</x:v>
      </x:c>
      <x:c r="B204" s="52" t="str">
        <x:f>IF(OR(A204="",NOT(ISNUMBER($B$7))),"",E203)</x:f>
      </x:c>
      <x:c r="C204" s="48"/>
      <x:c r="D204" s="48"/>
      <x:c r="E204" s="52" t="str">
        <x:f>IF(B204="","",B204+SUM(C204)-SUM(D204))</x:f>
      </x:c>
      <x:c r="F204" s="53" t="str">
        <x:f>IF(OR(A204="",COUNT($B$8:$B$9)&lt;2,$B$9&lt;=0,$B$8&lt;0,$B$8&gt;1),"",$B$8/$B$9)</x:f>
      </x:c>
      <x:c r="G204" s="54" t="str">
        <x:f>IF(OR(E204="",F204=""),"",E204*F204)</x:f>
      </x:c>
      <x:c r="H204" s="55" t="str">
        <x:f>IF(A204="",IF(COUNTA(C204:D204)&gt;0,"Fuori anno",""),IF(OR(COUNT(C204:D204)&lt;&gt;COUNTA(C204:D204),C204&lt;0,D204&lt;0,E204&lt;0),"Da verificare",""))</x:f>
      </x:c>
    </x:row>
    <x:row r="205" ht="25" customHeight="1">
      <x:c r="A205" s="51" t="n">
        <x:f>IF(OR(NOT(ISNUMBER($B$5)),$B$5&lt;1900,$B$5&gt;2100),"",IF(DATE($B$5,1,1)+191&gt;DATE($B$5,12,31),"",DATE($B$5,1,1)+191))</x:f>
        <x:v>46214</x:v>
      </x:c>
      <x:c r="B205" s="52" t="str">
        <x:f>IF(OR(A205="",NOT(ISNUMBER($B$7))),"",E204)</x:f>
      </x:c>
      <x:c r="C205" s="48"/>
      <x:c r="D205" s="48"/>
      <x:c r="E205" s="52" t="str">
        <x:f>IF(B205="","",B205+SUM(C205)-SUM(D205))</x:f>
      </x:c>
      <x:c r="F205" s="53" t="str">
        <x:f>IF(OR(A205="",COUNT($B$8:$B$9)&lt;2,$B$9&lt;=0,$B$8&lt;0,$B$8&gt;1),"",$B$8/$B$9)</x:f>
      </x:c>
      <x:c r="G205" s="54" t="str">
        <x:f>IF(OR(E205="",F205=""),"",E205*F205)</x:f>
      </x:c>
      <x:c r="H205" s="55" t="str">
        <x:f>IF(A205="",IF(COUNTA(C205:D205)&gt;0,"Fuori anno",""),IF(OR(COUNT(C205:D205)&lt;&gt;COUNTA(C205:D205),C205&lt;0,D205&lt;0,E205&lt;0),"Da verificare",""))</x:f>
      </x:c>
    </x:row>
    <x:row r="206" ht="25" customHeight="1">
      <x:c r="A206" s="51" t="n">
        <x:f>IF(OR(NOT(ISNUMBER($B$5)),$B$5&lt;1900,$B$5&gt;2100),"",IF(DATE($B$5,1,1)+192&gt;DATE($B$5,12,31),"",DATE($B$5,1,1)+192))</x:f>
        <x:v>46215</x:v>
      </x:c>
      <x:c r="B206" s="52" t="str">
        <x:f>IF(OR(A206="",NOT(ISNUMBER($B$7))),"",E205)</x:f>
      </x:c>
      <x:c r="C206" s="48"/>
      <x:c r="D206" s="48"/>
      <x:c r="E206" s="52" t="str">
        <x:f>IF(B206="","",B206+SUM(C206)-SUM(D206))</x:f>
      </x:c>
      <x:c r="F206" s="53" t="str">
        <x:f>IF(OR(A206="",COUNT($B$8:$B$9)&lt;2,$B$9&lt;=0,$B$8&lt;0,$B$8&gt;1),"",$B$8/$B$9)</x:f>
      </x:c>
      <x:c r="G206" s="54" t="str">
        <x:f>IF(OR(E206="",F206=""),"",E206*F206)</x:f>
      </x:c>
      <x:c r="H206" s="55" t="str">
        <x:f>IF(A206="",IF(COUNTA(C206:D206)&gt;0,"Fuori anno",""),IF(OR(COUNT(C206:D206)&lt;&gt;COUNTA(C206:D206),C206&lt;0,D206&lt;0,E206&lt;0),"Da verificare",""))</x:f>
      </x:c>
    </x:row>
    <x:row r="207" ht="25" customHeight="1">
      <x:c r="A207" s="51" t="n">
        <x:f>IF(OR(NOT(ISNUMBER($B$5)),$B$5&lt;1900,$B$5&gt;2100),"",IF(DATE($B$5,1,1)+193&gt;DATE($B$5,12,31),"",DATE($B$5,1,1)+193))</x:f>
        <x:v>46216</x:v>
      </x:c>
      <x:c r="B207" s="52" t="str">
        <x:f>IF(OR(A207="",NOT(ISNUMBER($B$7))),"",E206)</x:f>
      </x:c>
      <x:c r="C207" s="48"/>
      <x:c r="D207" s="48"/>
      <x:c r="E207" s="52" t="str">
        <x:f>IF(B207="","",B207+SUM(C207)-SUM(D207))</x:f>
      </x:c>
      <x:c r="F207" s="53" t="str">
        <x:f>IF(OR(A207="",COUNT($B$8:$B$9)&lt;2,$B$9&lt;=0,$B$8&lt;0,$B$8&gt;1),"",$B$8/$B$9)</x:f>
      </x:c>
      <x:c r="G207" s="54" t="str">
        <x:f>IF(OR(E207="",F207=""),"",E207*F207)</x:f>
      </x:c>
      <x:c r="H207" s="55" t="str">
        <x:f>IF(A207="",IF(COUNTA(C207:D207)&gt;0,"Fuori anno",""),IF(OR(COUNT(C207:D207)&lt;&gt;COUNTA(C207:D207),C207&lt;0,D207&lt;0,E207&lt;0),"Da verificare",""))</x:f>
      </x:c>
    </x:row>
    <x:row r="208" ht="25" customHeight="1">
      <x:c r="A208" s="51" t="n">
        <x:f>IF(OR(NOT(ISNUMBER($B$5)),$B$5&lt;1900,$B$5&gt;2100),"",IF(DATE($B$5,1,1)+194&gt;DATE($B$5,12,31),"",DATE($B$5,1,1)+194))</x:f>
        <x:v>46217</x:v>
      </x:c>
      <x:c r="B208" s="52" t="str">
        <x:f>IF(OR(A208="",NOT(ISNUMBER($B$7))),"",E207)</x:f>
      </x:c>
      <x:c r="C208" s="48"/>
      <x:c r="D208" s="48"/>
      <x:c r="E208" s="52" t="str">
        <x:f>IF(B208="","",B208+SUM(C208)-SUM(D208))</x:f>
      </x:c>
      <x:c r="F208" s="53" t="str">
        <x:f>IF(OR(A208="",COUNT($B$8:$B$9)&lt;2,$B$9&lt;=0,$B$8&lt;0,$B$8&gt;1),"",$B$8/$B$9)</x:f>
      </x:c>
      <x:c r="G208" s="54" t="str">
        <x:f>IF(OR(E208="",F208=""),"",E208*F208)</x:f>
      </x:c>
      <x:c r="H208" s="55" t="str">
        <x:f>IF(A208="",IF(COUNTA(C208:D208)&gt;0,"Fuori anno",""),IF(OR(COUNT(C208:D208)&lt;&gt;COUNTA(C208:D208),C208&lt;0,D208&lt;0,E208&lt;0),"Da verificare",""))</x:f>
      </x:c>
    </x:row>
    <x:row r="209" ht="25" customHeight="1">
      <x:c r="A209" s="51" t="n">
        <x:f>IF(OR(NOT(ISNUMBER($B$5)),$B$5&lt;1900,$B$5&gt;2100),"",IF(DATE($B$5,1,1)+195&gt;DATE($B$5,12,31),"",DATE($B$5,1,1)+195))</x:f>
        <x:v>46218</x:v>
      </x:c>
      <x:c r="B209" s="52" t="str">
        <x:f>IF(OR(A209="",NOT(ISNUMBER($B$7))),"",E208)</x:f>
      </x:c>
      <x:c r="C209" s="48"/>
      <x:c r="D209" s="48"/>
      <x:c r="E209" s="52" t="str">
        <x:f>IF(B209="","",B209+SUM(C209)-SUM(D209))</x:f>
      </x:c>
      <x:c r="F209" s="53" t="str">
        <x:f>IF(OR(A209="",COUNT($B$8:$B$9)&lt;2,$B$9&lt;=0,$B$8&lt;0,$B$8&gt;1),"",$B$8/$B$9)</x:f>
      </x:c>
      <x:c r="G209" s="54" t="str">
        <x:f>IF(OR(E209="",F209=""),"",E209*F209)</x:f>
      </x:c>
      <x:c r="H209" s="55" t="str">
        <x:f>IF(A209="",IF(COUNTA(C209:D209)&gt;0,"Fuori anno",""),IF(OR(COUNT(C209:D209)&lt;&gt;COUNTA(C209:D209),C209&lt;0,D209&lt;0,E209&lt;0),"Da verificare",""))</x:f>
      </x:c>
    </x:row>
    <x:row r="210" ht="25" customHeight="1">
      <x:c r="A210" s="51" t="n">
        <x:f>IF(OR(NOT(ISNUMBER($B$5)),$B$5&lt;1900,$B$5&gt;2100),"",IF(DATE($B$5,1,1)+196&gt;DATE($B$5,12,31),"",DATE($B$5,1,1)+196))</x:f>
        <x:v>46219</x:v>
      </x:c>
      <x:c r="B210" s="52" t="str">
        <x:f>IF(OR(A210="",NOT(ISNUMBER($B$7))),"",E209)</x:f>
      </x:c>
      <x:c r="C210" s="48"/>
      <x:c r="D210" s="48"/>
      <x:c r="E210" s="52" t="str">
        <x:f>IF(B210="","",B210+SUM(C210)-SUM(D210))</x:f>
      </x:c>
      <x:c r="F210" s="53" t="str">
        <x:f>IF(OR(A210="",COUNT($B$8:$B$9)&lt;2,$B$9&lt;=0,$B$8&lt;0,$B$8&gt;1),"",$B$8/$B$9)</x:f>
      </x:c>
      <x:c r="G210" s="54" t="str">
        <x:f>IF(OR(E210="",F210=""),"",E210*F210)</x:f>
      </x:c>
      <x:c r="H210" s="55" t="str">
        <x:f>IF(A210="",IF(COUNTA(C210:D210)&gt;0,"Fuori anno",""),IF(OR(COUNT(C210:D210)&lt;&gt;COUNTA(C210:D210),C210&lt;0,D210&lt;0,E210&lt;0),"Da verificare",""))</x:f>
      </x:c>
    </x:row>
    <x:row r="211" ht="25" customHeight="1">
      <x:c r="A211" s="51" t="n">
        <x:f>IF(OR(NOT(ISNUMBER($B$5)),$B$5&lt;1900,$B$5&gt;2100),"",IF(DATE($B$5,1,1)+197&gt;DATE($B$5,12,31),"",DATE($B$5,1,1)+197))</x:f>
        <x:v>46220</x:v>
      </x:c>
      <x:c r="B211" s="52" t="str">
        <x:f>IF(OR(A211="",NOT(ISNUMBER($B$7))),"",E210)</x:f>
      </x:c>
      <x:c r="C211" s="48"/>
      <x:c r="D211" s="48"/>
      <x:c r="E211" s="52" t="str">
        <x:f>IF(B211="","",B211+SUM(C211)-SUM(D211))</x:f>
      </x:c>
      <x:c r="F211" s="53" t="str">
        <x:f>IF(OR(A211="",COUNT($B$8:$B$9)&lt;2,$B$9&lt;=0,$B$8&lt;0,$B$8&gt;1),"",$B$8/$B$9)</x:f>
      </x:c>
      <x:c r="G211" s="54" t="str">
        <x:f>IF(OR(E211="",F211=""),"",E211*F211)</x:f>
      </x:c>
      <x:c r="H211" s="55" t="str">
        <x:f>IF(A211="",IF(COUNTA(C211:D211)&gt;0,"Fuori anno",""),IF(OR(COUNT(C211:D211)&lt;&gt;COUNTA(C211:D211),C211&lt;0,D211&lt;0,E211&lt;0),"Da verificare",""))</x:f>
      </x:c>
    </x:row>
    <x:row r="212" ht="25" customHeight="1">
      <x:c r="A212" s="51" t="n">
        <x:f>IF(OR(NOT(ISNUMBER($B$5)),$B$5&lt;1900,$B$5&gt;2100),"",IF(DATE($B$5,1,1)+198&gt;DATE($B$5,12,31),"",DATE($B$5,1,1)+198))</x:f>
        <x:v>46221</x:v>
      </x:c>
      <x:c r="B212" s="52" t="str">
        <x:f>IF(OR(A212="",NOT(ISNUMBER($B$7))),"",E211)</x:f>
      </x:c>
      <x:c r="C212" s="48"/>
      <x:c r="D212" s="48"/>
      <x:c r="E212" s="52" t="str">
        <x:f>IF(B212="","",B212+SUM(C212)-SUM(D212))</x:f>
      </x:c>
      <x:c r="F212" s="53" t="str">
        <x:f>IF(OR(A212="",COUNT($B$8:$B$9)&lt;2,$B$9&lt;=0,$B$8&lt;0,$B$8&gt;1),"",$B$8/$B$9)</x:f>
      </x:c>
      <x:c r="G212" s="54" t="str">
        <x:f>IF(OR(E212="",F212=""),"",E212*F212)</x:f>
      </x:c>
      <x:c r="H212" s="55" t="str">
        <x:f>IF(A212="",IF(COUNTA(C212:D212)&gt;0,"Fuori anno",""),IF(OR(COUNT(C212:D212)&lt;&gt;COUNTA(C212:D212),C212&lt;0,D212&lt;0,E212&lt;0),"Da verificare",""))</x:f>
      </x:c>
    </x:row>
    <x:row r="213" ht="25" customHeight="1">
      <x:c r="A213" s="51" t="n">
        <x:f>IF(OR(NOT(ISNUMBER($B$5)),$B$5&lt;1900,$B$5&gt;2100),"",IF(DATE($B$5,1,1)+199&gt;DATE($B$5,12,31),"",DATE($B$5,1,1)+199))</x:f>
        <x:v>46222</x:v>
      </x:c>
      <x:c r="B213" s="52" t="str">
        <x:f>IF(OR(A213="",NOT(ISNUMBER($B$7))),"",E212)</x:f>
      </x:c>
      <x:c r="C213" s="48"/>
      <x:c r="D213" s="48"/>
      <x:c r="E213" s="52" t="str">
        <x:f>IF(B213="","",B213+SUM(C213)-SUM(D213))</x:f>
      </x:c>
      <x:c r="F213" s="53" t="str">
        <x:f>IF(OR(A213="",COUNT($B$8:$B$9)&lt;2,$B$9&lt;=0,$B$8&lt;0,$B$8&gt;1),"",$B$8/$B$9)</x:f>
      </x:c>
      <x:c r="G213" s="54" t="str">
        <x:f>IF(OR(E213="",F213=""),"",E213*F213)</x:f>
      </x:c>
      <x:c r="H213" s="55" t="str">
        <x:f>IF(A213="",IF(COUNTA(C213:D213)&gt;0,"Fuori anno",""),IF(OR(COUNT(C213:D213)&lt;&gt;COUNTA(C213:D213),C213&lt;0,D213&lt;0,E213&lt;0),"Da verificare",""))</x:f>
      </x:c>
    </x:row>
    <x:row r="214" ht="25" customHeight="1">
      <x:c r="A214" s="51" t="n">
        <x:f>IF(OR(NOT(ISNUMBER($B$5)),$B$5&lt;1900,$B$5&gt;2100),"",IF(DATE($B$5,1,1)+200&gt;DATE($B$5,12,31),"",DATE($B$5,1,1)+200))</x:f>
        <x:v>46223</x:v>
      </x:c>
      <x:c r="B214" s="52" t="str">
        <x:f>IF(OR(A214="",NOT(ISNUMBER($B$7))),"",E213)</x:f>
      </x:c>
      <x:c r="C214" s="48"/>
      <x:c r="D214" s="48"/>
      <x:c r="E214" s="52" t="str">
        <x:f>IF(B214="","",B214+SUM(C214)-SUM(D214))</x:f>
      </x:c>
      <x:c r="F214" s="53" t="str">
        <x:f>IF(OR(A214="",COUNT($B$8:$B$9)&lt;2,$B$9&lt;=0,$B$8&lt;0,$B$8&gt;1),"",$B$8/$B$9)</x:f>
      </x:c>
      <x:c r="G214" s="54" t="str">
        <x:f>IF(OR(E214="",F214=""),"",E214*F214)</x:f>
      </x:c>
      <x:c r="H214" s="55" t="str">
        <x:f>IF(A214="",IF(COUNTA(C214:D214)&gt;0,"Fuori anno",""),IF(OR(COUNT(C214:D214)&lt;&gt;COUNTA(C214:D214),C214&lt;0,D214&lt;0,E214&lt;0),"Da verificare",""))</x:f>
      </x:c>
    </x:row>
    <x:row r="215" ht="25" customHeight="1">
      <x:c r="A215" s="51" t="n">
        <x:f>IF(OR(NOT(ISNUMBER($B$5)),$B$5&lt;1900,$B$5&gt;2100),"",IF(DATE($B$5,1,1)+201&gt;DATE($B$5,12,31),"",DATE($B$5,1,1)+201))</x:f>
        <x:v>46224</x:v>
      </x:c>
      <x:c r="B215" s="52" t="str">
        <x:f>IF(OR(A215="",NOT(ISNUMBER($B$7))),"",E214)</x:f>
      </x:c>
      <x:c r="C215" s="48"/>
      <x:c r="D215" s="48"/>
      <x:c r="E215" s="52" t="str">
        <x:f>IF(B215="","",B215+SUM(C215)-SUM(D215))</x:f>
      </x:c>
      <x:c r="F215" s="53" t="str">
        <x:f>IF(OR(A215="",COUNT($B$8:$B$9)&lt;2,$B$9&lt;=0,$B$8&lt;0,$B$8&gt;1),"",$B$8/$B$9)</x:f>
      </x:c>
      <x:c r="G215" s="54" t="str">
        <x:f>IF(OR(E215="",F215=""),"",E215*F215)</x:f>
      </x:c>
      <x:c r="H215" s="55" t="str">
        <x:f>IF(A215="",IF(COUNTA(C215:D215)&gt;0,"Fuori anno",""),IF(OR(COUNT(C215:D215)&lt;&gt;COUNTA(C215:D215),C215&lt;0,D215&lt;0,E215&lt;0),"Da verificare",""))</x:f>
      </x:c>
    </x:row>
    <x:row r="216" ht="25" customHeight="1">
      <x:c r="A216" s="51" t="n">
        <x:f>IF(OR(NOT(ISNUMBER($B$5)),$B$5&lt;1900,$B$5&gt;2100),"",IF(DATE($B$5,1,1)+202&gt;DATE($B$5,12,31),"",DATE($B$5,1,1)+202))</x:f>
        <x:v>46225</x:v>
      </x:c>
      <x:c r="B216" s="52" t="str">
        <x:f>IF(OR(A216="",NOT(ISNUMBER($B$7))),"",E215)</x:f>
      </x:c>
      <x:c r="C216" s="48"/>
      <x:c r="D216" s="48"/>
      <x:c r="E216" s="52" t="str">
        <x:f>IF(B216="","",B216+SUM(C216)-SUM(D216))</x:f>
      </x:c>
      <x:c r="F216" s="53" t="str">
        <x:f>IF(OR(A216="",COUNT($B$8:$B$9)&lt;2,$B$9&lt;=0,$B$8&lt;0,$B$8&gt;1),"",$B$8/$B$9)</x:f>
      </x:c>
      <x:c r="G216" s="54" t="str">
        <x:f>IF(OR(E216="",F216=""),"",E216*F216)</x:f>
      </x:c>
      <x:c r="H216" s="55" t="str">
        <x:f>IF(A216="",IF(COUNTA(C216:D216)&gt;0,"Fuori anno",""),IF(OR(COUNT(C216:D216)&lt;&gt;COUNTA(C216:D216),C216&lt;0,D216&lt;0,E216&lt;0),"Da verificare",""))</x:f>
      </x:c>
    </x:row>
    <x:row r="217" ht="25" customHeight="1">
      <x:c r="A217" s="51" t="n">
        <x:f>IF(OR(NOT(ISNUMBER($B$5)),$B$5&lt;1900,$B$5&gt;2100),"",IF(DATE($B$5,1,1)+203&gt;DATE($B$5,12,31),"",DATE($B$5,1,1)+203))</x:f>
        <x:v>46226</x:v>
      </x:c>
      <x:c r="B217" s="52" t="str">
        <x:f>IF(OR(A217="",NOT(ISNUMBER($B$7))),"",E216)</x:f>
      </x:c>
      <x:c r="C217" s="48"/>
      <x:c r="D217" s="48"/>
      <x:c r="E217" s="52" t="str">
        <x:f>IF(B217="","",B217+SUM(C217)-SUM(D217))</x:f>
      </x:c>
      <x:c r="F217" s="53" t="str">
        <x:f>IF(OR(A217="",COUNT($B$8:$B$9)&lt;2,$B$9&lt;=0,$B$8&lt;0,$B$8&gt;1),"",$B$8/$B$9)</x:f>
      </x:c>
      <x:c r="G217" s="54" t="str">
        <x:f>IF(OR(E217="",F217=""),"",E217*F217)</x:f>
      </x:c>
      <x:c r="H217" s="55" t="str">
        <x:f>IF(A217="",IF(COUNTA(C217:D217)&gt;0,"Fuori anno",""),IF(OR(COUNT(C217:D217)&lt;&gt;COUNTA(C217:D217),C217&lt;0,D217&lt;0,E217&lt;0),"Da verificare",""))</x:f>
      </x:c>
    </x:row>
    <x:row r="218" ht="25" customHeight="1">
      <x:c r="A218" s="51" t="n">
        <x:f>IF(OR(NOT(ISNUMBER($B$5)),$B$5&lt;1900,$B$5&gt;2100),"",IF(DATE($B$5,1,1)+204&gt;DATE($B$5,12,31),"",DATE($B$5,1,1)+204))</x:f>
        <x:v>46227</x:v>
      </x:c>
      <x:c r="B218" s="52" t="str">
        <x:f>IF(OR(A218="",NOT(ISNUMBER($B$7))),"",E217)</x:f>
      </x:c>
      <x:c r="C218" s="48"/>
      <x:c r="D218" s="48"/>
      <x:c r="E218" s="52" t="str">
        <x:f>IF(B218="","",B218+SUM(C218)-SUM(D218))</x:f>
      </x:c>
      <x:c r="F218" s="53" t="str">
        <x:f>IF(OR(A218="",COUNT($B$8:$B$9)&lt;2,$B$9&lt;=0,$B$8&lt;0,$B$8&gt;1),"",$B$8/$B$9)</x:f>
      </x:c>
      <x:c r="G218" s="54" t="str">
        <x:f>IF(OR(E218="",F218=""),"",E218*F218)</x:f>
      </x:c>
      <x:c r="H218" s="55" t="str">
        <x:f>IF(A218="",IF(COUNTA(C218:D218)&gt;0,"Fuori anno",""),IF(OR(COUNT(C218:D218)&lt;&gt;COUNTA(C218:D218),C218&lt;0,D218&lt;0,E218&lt;0),"Da verificare",""))</x:f>
      </x:c>
    </x:row>
    <x:row r="219" ht="25" customHeight="1">
      <x:c r="A219" s="51" t="n">
        <x:f>IF(OR(NOT(ISNUMBER($B$5)),$B$5&lt;1900,$B$5&gt;2100),"",IF(DATE($B$5,1,1)+205&gt;DATE($B$5,12,31),"",DATE($B$5,1,1)+205))</x:f>
        <x:v>46228</x:v>
      </x:c>
      <x:c r="B219" s="52" t="str">
        <x:f>IF(OR(A219="",NOT(ISNUMBER($B$7))),"",E218)</x:f>
      </x:c>
      <x:c r="C219" s="48"/>
      <x:c r="D219" s="48"/>
      <x:c r="E219" s="52" t="str">
        <x:f>IF(B219="","",B219+SUM(C219)-SUM(D219))</x:f>
      </x:c>
      <x:c r="F219" s="53" t="str">
        <x:f>IF(OR(A219="",COUNT($B$8:$B$9)&lt;2,$B$9&lt;=0,$B$8&lt;0,$B$8&gt;1),"",$B$8/$B$9)</x:f>
      </x:c>
      <x:c r="G219" s="54" t="str">
        <x:f>IF(OR(E219="",F219=""),"",E219*F219)</x:f>
      </x:c>
      <x:c r="H219" s="55" t="str">
        <x:f>IF(A219="",IF(COUNTA(C219:D219)&gt;0,"Fuori anno",""),IF(OR(COUNT(C219:D219)&lt;&gt;COUNTA(C219:D219),C219&lt;0,D219&lt;0,E219&lt;0),"Da verificare",""))</x:f>
      </x:c>
    </x:row>
    <x:row r="220" ht="25" customHeight="1">
      <x:c r="A220" s="51" t="n">
        <x:f>IF(OR(NOT(ISNUMBER($B$5)),$B$5&lt;1900,$B$5&gt;2100),"",IF(DATE($B$5,1,1)+206&gt;DATE($B$5,12,31),"",DATE($B$5,1,1)+206))</x:f>
        <x:v>46229</x:v>
      </x:c>
      <x:c r="B220" s="52" t="str">
        <x:f>IF(OR(A220="",NOT(ISNUMBER($B$7))),"",E219)</x:f>
      </x:c>
      <x:c r="C220" s="48"/>
      <x:c r="D220" s="48"/>
      <x:c r="E220" s="52" t="str">
        <x:f>IF(B220="","",B220+SUM(C220)-SUM(D220))</x:f>
      </x:c>
      <x:c r="F220" s="53" t="str">
        <x:f>IF(OR(A220="",COUNT($B$8:$B$9)&lt;2,$B$9&lt;=0,$B$8&lt;0,$B$8&gt;1),"",$B$8/$B$9)</x:f>
      </x:c>
      <x:c r="G220" s="54" t="str">
        <x:f>IF(OR(E220="",F220=""),"",E220*F220)</x:f>
      </x:c>
      <x:c r="H220" s="55" t="str">
        <x:f>IF(A220="",IF(COUNTA(C220:D220)&gt;0,"Fuori anno",""),IF(OR(COUNT(C220:D220)&lt;&gt;COUNTA(C220:D220),C220&lt;0,D220&lt;0,E220&lt;0),"Da verificare",""))</x:f>
      </x:c>
    </x:row>
    <x:row r="221" ht="25" customHeight="1">
      <x:c r="A221" s="51" t="n">
        <x:f>IF(OR(NOT(ISNUMBER($B$5)),$B$5&lt;1900,$B$5&gt;2100),"",IF(DATE($B$5,1,1)+207&gt;DATE($B$5,12,31),"",DATE($B$5,1,1)+207))</x:f>
        <x:v>46230</x:v>
      </x:c>
      <x:c r="B221" s="52" t="str">
        <x:f>IF(OR(A221="",NOT(ISNUMBER($B$7))),"",E220)</x:f>
      </x:c>
      <x:c r="C221" s="48"/>
      <x:c r="D221" s="48"/>
      <x:c r="E221" s="52" t="str">
        <x:f>IF(B221="","",B221+SUM(C221)-SUM(D221))</x:f>
      </x:c>
      <x:c r="F221" s="53" t="str">
        <x:f>IF(OR(A221="",COUNT($B$8:$B$9)&lt;2,$B$9&lt;=0,$B$8&lt;0,$B$8&gt;1),"",$B$8/$B$9)</x:f>
      </x:c>
      <x:c r="G221" s="54" t="str">
        <x:f>IF(OR(E221="",F221=""),"",E221*F221)</x:f>
      </x:c>
      <x:c r="H221" s="55" t="str">
        <x:f>IF(A221="",IF(COUNTA(C221:D221)&gt;0,"Fuori anno",""),IF(OR(COUNT(C221:D221)&lt;&gt;COUNTA(C221:D221),C221&lt;0,D221&lt;0,E221&lt;0),"Da verificare",""))</x:f>
      </x:c>
    </x:row>
    <x:row r="222" ht="25" customHeight="1">
      <x:c r="A222" s="51" t="n">
        <x:f>IF(OR(NOT(ISNUMBER($B$5)),$B$5&lt;1900,$B$5&gt;2100),"",IF(DATE($B$5,1,1)+208&gt;DATE($B$5,12,31),"",DATE($B$5,1,1)+208))</x:f>
        <x:v>46231</x:v>
      </x:c>
      <x:c r="B222" s="52" t="str">
        <x:f>IF(OR(A222="",NOT(ISNUMBER($B$7))),"",E221)</x:f>
      </x:c>
      <x:c r="C222" s="48"/>
      <x:c r="D222" s="48"/>
      <x:c r="E222" s="52" t="str">
        <x:f>IF(B222="","",B222+SUM(C222)-SUM(D222))</x:f>
      </x:c>
      <x:c r="F222" s="53" t="str">
        <x:f>IF(OR(A222="",COUNT($B$8:$B$9)&lt;2,$B$9&lt;=0,$B$8&lt;0,$B$8&gt;1),"",$B$8/$B$9)</x:f>
      </x:c>
      <x:c r="G222" s="54" t="str">
        <x:f>IF(OR(E222="",F222=""),"",E222*F222)</x:f>
      </x:c>
      <x:c r="H222" s="55" t="str">
        <x:f>IF(A222="",IF(COUNTA(C222:D222)&gt;0,"Fuori anno",""),IF(OR(COUNT(C222:D222)&lt;&gt;COUNTA(C222:D222),C222&lt;0,D222&lt;0,E222&lt;0),"Da verificare",""))</x:f>
      </x:c>
    </x:row>
    <x:row r="223" ht="25" customHeight="1">
      <x:c r="A223" s="51" t="n">
        <x:f>IF(OR(NOT(ISNUMBER($B$5)),$B$5&lt;1900,$B$5&gt;2100),"",IF(DATE($B$5,1,1)+209&gt;DATE($B$5,12,31),"",DATE($B$5,1,1)+209))</x:f>
        <x:v>46232</x:v>
      </x:c>
      <x:c r="B223" s="52" t="str">
        <x:f>IF(OR(A223="",NOT(ISNUMBER($B$7))),"",E222)</x:f>
      </x:c>
      <x:c r="C223" s="48"/>
      <x:c r="D223" s="48"/>
      <x:c r="E223" s="52" t="str">
        <x:f>IF(B223="","",B223+SUM(C223)-SUM(D223))</x:f>
      </x:c>
      <x:c r="F223" s="53" t="str">
        <x:f>IF(OR(A223="",COUNT($B$8:$B$9)&lt;2,$B$9&lt;=0,$B$8&lt;0,$B$8&gt;1),"",$B$8/$B$9)</x:f>
      </x:c>
      <x:c r="G223" s="54" t="str">
        <x:f>IF(OR(E223="",F223=""),"",E223*F223)</x:f>
      </x:c>
      <x:c r="H223" s="55" t="str">
        <x:f>IF(A223="",IF(COUNTA(C223:D223)&gt;0,"Fuori anno",""),IF(OR(COUNT(C223:D223)&lt;&gt;COUNTA(C223:D223),C223&lt;0,D223&lt;0,E223&lt;0),"Da verificare",""))</x:f>
      </x:c>
    </x:row>
    <x:row r="224" ht="25" customHeight="1">
      <x:c r="A224" s="51" t="n">
        <x:f>IF(OR(NOT(ISNUMBER($B$5)),$B$5&lt;1900,$B$5&gt;2100),"",IF(DATE($B$5,1,1)+210&gt;DATE($B$5,12,31),"",DATE($B$5,1,1)+210))</x:f>
        <x:v>46233</x:v>
      </x:c>
      <x:c r="B224" s="52" t="str">
        <x:f>IF(OR(A224="",NOT(ISNUMBER($B$7))),"",E223)</x:f>
      </x:c>
      <x:c r="C224" s="48"/>
      <x:c r="D224" s="48"/>
      <x:c r="E224" s="52" t="str">
        <x:f>IF(B224="","",B224+SUM(C224)-SUM(D224))</x:f>
      </x:c>
      <x:c r="F224" s="53" t="str">
        <x:f>IF(OR(A224="",COUNT($B$8:$B$9)&lt;2,$B$9&lt;=0,$B$8&lt;0,$B$8&gt;1),"",$B$8/$B$9)</x:f>
      </x:c>
      <x:c r="G224" s="54" t="str">
        <x:f>IF(OR(E224="",F224=""),"",E224*F224)</x:f>
      </x:c>
      <x:c r="H224" s="55" t="str">
        <x:f>IF(A224="",IF(COUNTA(C224:D224)&gt;0,"Fuori anno",""),IF(OR(COUNT(C224:D224)&lt;&gt;COUNTA(C224:D224),C224&lt;0,D224&lt;0,E224&lt;0),"Da verificare",""))</x:f>
      </x:c>
    </x:row>
    <x:row r="225" ht="25" customHeight="1">
      <x:c r="A225" s="51" t="n">
        <x:f>IF(OR(NOT(ISNUMBER($B$5)),$B$5&lt;1900,$B$5&gt;2100),"",IF(DATE($B$5,1,1)+211&gt;DATE($B$5,12,31),"",DATE($B$5,1,1)+211))</x:f>
        <x:v>46234</x:v>
      </x:c>
      <x:c r="B225" s="52" t="str">
        <x:f>IF(OR(A225="",NOT(ISNUMBER($B$7))),"",E224)</x:f>
      </x:c>
      <x:c r="C225" s="48"/>
      <x:c r="D225" s="48"/>
      <x:c r="E225" s="52" t="str">
        <x:f>IF(B225="","",B225+SUM(C225)-SUM(D225))</x:f>
      </x:c>
      <x:c r="F225" s="53" t="str">
        <x:f>IF(OR(A225="",COUNT($B$8:$B$9)&lt;2,$B$9&lt;=0,$B$8&lt;0,$B$8&gt;1),"",$B$8/$B$9)</x:f>
      </x:c>
      <x:c r="G225" s="54" t="str">
        <x:f>IF(OR(E225="",F225=""),"",E225*F225)</x:f>
      </x:c>
      <x:c r="H225" s="55" t="str">
        <x:f>IF(A225="",IF(COUNTA(C225:D225)&gt;0,"Fuori anno",""),IF(OR(COUNT(C225:D225)&lt;&gt;COUNTA(C225:D225),C225&lt;0,D225&lt;0,E225&lt;0),"Da verificare",""))</x:f>
      </x:c>
    </x:row>
    <x:row r="226" ht="25" customHeight="1">
      <x:c r="A226" s="51" t="n">
        <x:f>IF(OR(NOT(ISNUMBER($B$5)),$B$5&lt;1900,$B$5&gt;2100),"",IF(DATE($B$5,1,1)+212&gt;DATE($B$5,12,31),"",DATE($B$5,1,1)+212))</x:f>
        <x:v>46235</x:v>
      </x:c>
      <x:c r="B226" s="52" t="str">
        <x:f>IF(OR(A226="",NOT(ISNUMBER($B$7))),"",E225)</x:f>
      </x:c>
      <x:c r="C226" s="48"/>
      <x:c r="D226" s="48"/>
      <x:c r="E226" s="52" t="str">
        <x:f>IF(B226="","",B226+SUM(C226)-SUM(D226))</x:f>
      </x:c>
      <x:c r="F226" s="53" t="str">
        <x:f>IF(OR(A226="",COUNT($B$8:$B$9)&lt;2,$B$9&lt;=0,$B$8&lt;0,$B$8&gt;1),"",$B$8/$B$9)</x:f>
      </x:c>
      <x:c r="G226" s="54" t="str">
        <x:f>IF(OR(E226="",F226=""),"",E226*F226)</x:f>
      </x:c>
      <x:c r="H226" s="55" t="str">
        <x:f>IF(A226="",IF(COUNTA(C226:D226)&gt;0,"Fuori anno",""),IF(OR(COUNT(C226:D226)&lt;&gt;COUNTA(C226:D226),C226&lt;0,D226&lt;0,E226&lt;0),"Da verificare",""))</x:f>
      </x:c>
    </x:row>
    <x:row r="227" ht="25" customHeight="1">
      <x:c r="A227" s="51" t="n">
        <x:f>IF(OR(NOT(ISNUMBER($B$5)),$B$5&lt;1900,$B$5&gt;2100),"",IF(DATE($B$5,1,1)+213&gt;DATE($B$5,12,31),"",DATE($B$5,1,1)+213))</x:f>
        <x:v>46236</x:v>
      </x:c>
      <x:c r="B227" s="52" t="str">
        <x:f>IF(OR(A227="",NOT(ISNUMBER($B$7))),"",E226)</x:f>
      </x:c>
      <x:c r="C227" s="48"/>
      <x:c r="D227" s="48"/>
      <x:c r="E227" s="52" t="str">
        <x:f>IF(B227="","",B227+SUM(C227)-SUM(D227))</x:f>
      </x:c>
      <x:c r="F227" s="53" t="str">
        <x:f>IF(OR(A227="",COUNT($B$8:$B$9)&lt;2,$B$9&lt;=0,$B$8&lt;0,$B$8&gt;1),"",$B$8/$B$9)</x:f>
      </x:c>
      <x:c r="G227" s="54" t="str">
        <x:f>IF(OR(E227="",F227=""),"",E227*F227)</x:f>
      </x:c>
      <x:c r="H227" s="55" t="str">
        <x:f>IF(A227="",IF(COUNTA(C227:D227)&gt;0,"Fuori anno",""),IF(OR(COUNT(C227:D227)&lt;&gt;COUNTA(C227:D227),C227&lt;0,D227&lt;0,E227&lt;0),"Da verificare",""))</x:f>
      </x:c>
    </x:row>
    <x:row r="228" ht="25" customHeight="1">
      <x:c r="A228" s="51" t="n">
        <x:f>IF(OR(NOT(ISNUMBER($B$5)),$B$5&lt;1900,$B$5&gt;2100),"",IF(DATE($B$5,1,1)+214&gt;DATE($B$5,12,31),"",DATE($B$5,1,1)+214))</x:f>
        <x:v>46237</x:v>
      </x:c>
      <x:c r="B228" s="52" t="str">
        <x:f>IF(OR(A228="",NOT(ISNUMBER($B$7))),"",E227)</x:f>
      </x:c>
      <x:c r="C228" s="48"/>
      <x:c r="D228" s="48"/>
      <x:c r="E228" s="52" t="str">
        <x:f>IF(B228="","",B228+SUM(C228)-SUM(D228))</x:f>
      </x:c>
      <x:c r="F228" s="53" t="str">
        <x:f>IF(OR(A228="",COUNT($B$8:$B$9)&lt;2,$B$9&lt;=0,$B$8&lt;0,$B$8&gt;1),"",$B$8/$B$9)</x:f>
      </x:c>
      <x:c r="G228" s="54" t="str">
        <x:f>IF(OR(E228="",F228=""),"",E228*F228)</x:f>
      </x:c>
      <x:c r="H228" s="55" t="str">
        <x:f>IF(A228="",IF(COUNTA(C228:D228)&gt;0,"Fuori anno",""),IF(OR(COUNT(C228:D228)&lt;&gt;COUNTA(C228:D228),C228&lt;0,D228&lt;0,E228&lt;0),"Da verificare",""))</x:f>
      </x:c>
    </x:row>
    <x:row r="229" ht="25" customHeight="1">
      <x:c r="A229" s="51" t="n">
        <x:f>IF(OR(NOT(ISNUMBER($B$5)),$B$5&lt;1900,$B$5&gt;2100),"",IF(DATE($B$5,1,1)+215&gt;DATE($B$5,12,31),"",DATE($B$5,1,1)+215))</x:f>
        <x:v>46238</x:v>
      </x:c>
      <x:c r="B229" s="52" t="str">
        <x:f>IF(OR(A229="",NOT(ISNUMBER($B$7))),"",E228)</x:f>
      </x:c>
      <x:c r="C229" s="48"/>
      <x:c r="D229" s="48"/>
      <x:c r="E229" s="52" t="str">
        <x:f>IF(B229="","",B229+SUM(C229)-SUM(D229))</x:f>
      </x:c>
      <x:c r="F229" s="53" t="str">
        <x:f>IF(OR(A229="",COUNT($B$8:$B$9)&lt;2,$B$9&lt;=0,$B$8&lt;0,$B$8&gt;1),"",$B$8/$B$9)</x:f>
      </x:c>
      <x:c r="G229" s="54" t="str">
        <x:f>IF(OR(E229="",F229=""),"",E229*F229)</x:f>
      </x:c>
      <x:c r="H229" s="55" t="str">
        <x:f>IF(A229="",IF(COUNTA(C229:D229)&gt;0,"Fuori anno",""),IF(OR(COUNT(C229:D229)&lt;&gt;COUNTA(C229:D229),C229&lt;0,D229&lt;0,E229&lt;0),"Da verificare",""))</x:f>
      </x:c>
    </x:row>
    <x:row r="230" ht="25" customHeight="1">
      <x:c r="A230" s="51" t="n">
        <x:f>IF(OR(NOT(ISNUMBER($B$5)),$B$5&lt;1900,$B$5&gt;2100),"",IF(DATE($B$5,1,1)+216&gt;DATE($B$5,12,31),"",DATE($B$5,1,1)+216))</x:f>
        <x:v>46239</x:v>
      </x:c>
      <x:c r="B230" s="52" t="str">
        <x:f>IF(OR(A230="",NOT(ISNUMBER($B$7))),"",E229)</x:f>
      </x:c>
      <x:c r="C230" s="48"/>
      <x:c r="D230" s="48"/>
      <x:c r="E230" s="52" t="str">
        <x:f>IF(B230="","",B230+SUM(C230)-SUM(D230))</x:f>
      </x:c>
      <x:c r="F230" s="53" t="str">
        <x:f>IF(OR(A230="",COUNT($B$8:$B$9)&lt;2,$B$9&lt;=0,$B$8&lt;0,$B$8&gt;1),"",$B$8/$B$9)</x:f>
      </x:c>
      <x:c r="G230" s="54" t="str">
        <x:f>IF(OR(E230="",F230=""),"",E230*F230)</x:f>
      </x:c>
      <x:c r="H230" s="55" t="str">
        <x:f>IF(A230="",IF(COUNTA(C230:D230)&gt;0,"Fuori anno",""),IF(OR(COUNT(C230:D230)&lt;&gt;COUNTA(C230:D230),C230&lt;0,D230&lt;0,E230&lt;0),"Da verificare",""))</x:f>
      </x:c>
    </x:row>
    <x:row r="231" ht="25" customHeight="1">
      <x:c r="A231" s="51" t="n">
        <x:f>IF(OR(NOT(ISNUMBER($B$5)),$B$5&lt;1900,$B$5&gt;2100),"",IF(DATE($B$5,1,1)+217&gt;DATE($B$5,12,31),"",DATE($B$5,1,1)+217))</x:f>
        <x:v>46240</x:v>
      </x:c>
      <x:c r="B231" s="52" t="str">
        <x:f>IF(OR(A231="",NOT(ISNUMBER($B$7))),"",E230)</x:f>
      </x:c>
      <x:c r="C231" s="48"/>
      <x:c r="D231" s="48"/>
      <x:c r="E231" s="52" t="str">
        <x:f>IF(B231="","",B231+SUM(C231)-SUM(D231))</x:f>
      </x:c>
      <x:c r="F231" s="53" t="str">
        <x:f>IF(OR(A231="",COUNT($B$8:$B$9)&lt;2,$B$9&lt;=0,$B$8&lt;0,$B$8&gt;1),"",$B$8/$B$9)</x:f>
      </x:c>
      <x:c r="G231" s="54" t="str">
        <x:f>IF(OR(E231="",F231=""),"",E231*F231)</x:f>
      </x:c>
      <x:c r="H231" s="55" t="str">
        <x:f>IF(A231="",IF(COUNTA(C231:D231)&gt;0,"Fuori anno",""),IF(OR(COUNT(C231:D231)&lt;&gt;COUNTA(C231:D231),C231&lt;0,D231&lt;0,E231&lt;0),"Da verificare",""))</x:f>
      </x:c>
    </x:row>
    <x:row r="232" ht="25" customHeight="1">
      <x:c r="A232" s="51" t="n">
        <x:f>IF(OR(NOT(ISNUMBER($B$5)),$B$5&lt;1900,$B$5&gt;2100),"",IF(DATE($B$5,1,1)+218&gt;DATE($B$5,12,31),"",DATE($B$5,1,1)+218))</x:f>
        <x:v>46241</x:v>
      </x:c>
      <x:c r="B232" s="52" t="str">
        <x:f>IF(OR(A232="",NOT(ISNUMBER($B$7))),"",E231)</x:f>
      </x:c>
      <x:c r="C232" s="48"/>
      <x:c r="D232" s="48"/>
      <x:c r="E232" s="52" t="str">
        <x:f>IF(B232="","",B232+SUM(C232)-SUM(D232))</x:f>
      </x:c>
      <x:c r="F232" s="53" t="str">
        <x:f>IF(OR(A232="",COUNT($B$8:$B$9)&lt;2,$B$9&lt;=0,$B$8&lt;0,$B$8&gt;1),"",$B$8/$B$9)</x:f>
      </x:c>
      <x:c r="G232" s="54" t="str">
        <x:f>IF(OR(E232="",F232=""),"",E232*F232)</x:f>
      </x:c>
      <x:c r="H232" s="55" t="str">
        <x:f>IF(A232="",IF(COUNTA(C232:D232)&gt;0,"Fuori anno",""),IF(OR(COUNT(C232:D232)&lt;&gt;COUNTA(C232:D232),C232&lt;0,D232&lt;0,E232&lt;0),"Da verificare",""))</x:f>
      </x:c>
    </x:row>
    <x:row r="233" ht="25" customHeight="1">
      <x:c r="A233" s="51" t="n">
        <x:f>IF(OR(NOT(ISNUMBER($B$5)),$B$5&lt;1900,$B$5&gt;2100),"",IF(DATE($B$5,1,1)+219&gt;DATE($B$5,12,31),"",DATE($B$5,1,1)+219))</x:f>
        <x:v>46242</x:v>
      </x:c>
      <x:c r="B233" s="52" t="str">
        <x:f>IF(OR(A233="",NOT(ISNUMBER($B$7))),"",E232)</x:f>
      </x:c>
      <x:c r="C233" s="48"/>
      <x:c r="D233" s="48"/>
      <x:c r="E233" s="52" t="str">
        <x:f>IF(B233="","",B233+SUM(C233)-SUM(D233))</x:f>
      </x:c>
      <x:c r="F233" s="53" t="str">
        <x:f>IF(OR(A233="",COUNT($B$8:$B$9)&lt;2,$B$9&lt;=0,$B$8&lt;0,$B$8&gt;1),"",$B$8/$B$9)</x:f>
      </x:c>
      <x:c r="G233" s="54" t="str">
        <x:f>IF(OR(E233="",F233=""),"",E233*F233)</x:f>
      </x:c>
      <x:c r="H233" s="55" t="str">
        <x:f>IF(A233="",IF(COUNTA(C233:D233)&gt;0,"Fuori anno",""),IF(OR(COUNT(C233:D233)&lt;&gt;COUNTA(C233:D233),C233&lt;0,D233&lt;0,E233&lt;0),"Da verificare",""))</x:f>
      </x:c>
    </x:row>
    <x:row r="234" ht="25" customHeight="1">
      <x:c r="A234" s="51" t="n">
        <x:f>IF(OR(NOT(ISNUMBER($B$5)),$B$5&lt;1900,$B$5&gt;2100),"",IF(DATE($B$5,1,1)+220&gt;DATE($B$5,12,31),"",DATE($B$5,1,1)+220))</x:f>
        <x:v>46243</x:v>
      </x:c>
      <x:c r="B234" s="52" t="str">
        <x:f>IF(OR(A234="",NOT(ISNUMBER($B$7))),"",E233)</x:f>
      </x:c>
      <x:c r="C234" s="48"/>
      <x:c r="D234" s="48"/>
      <x:c r="E234" s="52" t="str">
        <x:f>IF(B234="","",B234+SUM(C234)-SUM(D234))</x:f>
      </x:c>
      <x:c r="F234" s="53" t="str">
        <x:f>IF(OR(A234="",COUNT($B$8:$B$9)&lt;2,$B$9&lt;=0,$B$8&lt;0,$B$8&gt;1),"",$B$8/$B$9)</x:f>
      </x:c>
      <x:c r="G234" s="54" t="str">
        <x:f>IF(OR(E234="",F234=""),"",E234*F234)</x:f>
      </x:c>
      <x:c r="H234" s="55" t="str">
        <x:f>IF(A234="",IF(COUNTA(C234:D234)&gt;0,"Fuori anno",""),IF(OR(COUNT(C234:D234)&lt;&gt;COUNTA(C234:D234),C234&lt;0,D234&lt;0,E234&lt;0),"Da verificare",""))</x:f>
      </x:c>
    </x:row>
    <x:row r="235" ht="25" customHeight="1">
      <x:c r="A235" s="51" t="n">
        <x:f>IF(OR(NOT(ISNUMBER($B$5)),$B$5&lt;1900,$B$5&gt;2100),"",IF(DATE($B$5,1,1)+221&gt;DATE($B$5,12,31),"",DATE($B$5,1,1)+221))</x:f>
        <x:v>46244</x:v>
      </x:c>
      <x:c r="B235" s="52" t="str">
        <x:f>IF(OR(A235="",NOT(ISNUMBER($B$7))),"",E234)</x:f>
      </x:c>
      <x:c r="C235" s="48"/>
      <x:c r="D235" s="48"/>
      <x:c r="E235" s="52" t="str">
        <x:f>IF(B235="","",B235+SUM(C235)-SUM(D235))</x:f>
      </x:c>
      <x:c r="F235" s="53" t="str">
        <x:f>IF(OR(A235="",COUNT($B$8:$B$9)&lt;2,$B$9&lt;=0,$B$8&lt;0,$B$8&gt;1),"",$B$8/$B$9)</x:f>
      </x:c>
      <x:c r="G235" s="54" t="str">
        <x:f>IF(OR(E235="",F235=""),"",E235*F235)</x:f>
      </x:c>
      <x:c r="H235" s="55" t="str">
        <x:f>IF(A235="",IF(COUNTA(C235:D235)&gt;0,"Fuori anno",""),IF(OR(COUNT(C235:D235)&lt;&gt;COUNTA(C235:D235),C235&lt;0,D235&lt;0,E235&lt;0),"Da verificare",""))</x:f>
      </x:c>
    </x:row>
    <x:row r="236" ht="25" customHeight="1">
      <x:c r="A236" s="51" t="n">
        <x:f>IF(OR(NOT(ISNUMBER($B$5)),$B$5&lt;1900,$B$5&gt;2100),"",IF(DATE($B$5,1,1)+222&gt;DATE($B$5,12,31),"",DATE($B$5,1,1)+222))</x:f>
        <x:v>46245</x:v>
      </x:c>
      <x:c r="B236" s="52" t="str">
        <x:f>IF(OR(A236="",NOT(ISNUMBER($B$7))),"",E235)</x:f>
      </x:c>
      <x:c r="C236" s="48"/>
      <x:c r="D236" s="48"/>
      <x:c r="E236" s="52" t="str">
        <x:f>IF(B236="","",B236+SUM(C236)-SUM(D236))</x:f>
      </x:c>
      <x:c r="F236" s="53" t="str">
        <x:f>IF(OR(A236="",COUNT($B$8:$B$9)&lt;2,$B$9&lt;=0,$B$8&lt;0,$B$8&gt;1),"",$B$8/$B$9)</x:f>
      </x:c>
      <x:c r="G236" s="54" t="str">
        <x:f>IF(OR(E236="",F236=""),"",E236*F236)</x:f>
      </x:c>
      <x:c r="H236" s="55" t="str">
        <x:f>IF(A236="",IF(COUNTA(C236:D236)&gt;0,"Fuori anno",""),IF(OR(COUNT(C236:D236)&lt;&gt;COUNTA(C236:D236),C236&lt;0,D236&lt;0,E236&lt;0),"Da verificare",""))</x:f>
      </x:c>
    </x:row>
    <x:row r="237" ht="25" customHeight="1">
      <x:c r="A237" s="51" t="n">
        <x:f>IF(OR(NOT(ISNUMBER($B$5)),$B$5&lt;1900,$B$5&gt;2100),"",IF(DATE($B$5,1,1)+223&gt;DATE($B$5,12,31),"",DATE($B$5,1,1)+223))</x:f>
        <x:v>46246</x:v>
      </x:c>
      <x:c r="B237" s="52" t="str">
        <x:f>IF(OR(A237="",NOT(ISNUMBER($B$7))),"",E236)</x:f>
      </x:c>
      <x:c r="C237" s="48"/>
      <x:c r="D237" s="48"/>
      <x:c r="E237" s="52" t="str">
        <x:f>IF(B237="","",B237+SUM(C237)-SUM(D237))</x:f>
      </x:c>
      <x:c r="F237" s="53" t="str">
        <x:f>IF(OR(A237="",COUNT($B$8:$B$9)&lt;2,$B$9&lt;=0,$B$8&lt;0,$B$8&gt;1),"",$B$8/$B$9)</x:f>
      </x:c>
      <x:c r="G237" s="54" t="str">
        <x:f>IF(OR(E237="",F237=""),"",E237*F237)</x:f>
      </x:c>
      <x:c r="H237" s="55" t="str">
        <x:f>IF(A237="",IF(COUNTA(C237:D237)&gt;0,"Fuori anno",""),IF(OR(COUNT(C237:D237)&lt;&gt;COUNTA(C237:D237),C237&lt;0,D237&lt;0,E237&lt;0),"Da verificare",""))</x:f>
      </x:c>
    </x:row>
    <x:row r="238" ht="25" customHeight="1">
      <x:c r="A238" s="51" t="n">
        <x:f>IF(OR(NOT(ISNUMBER($B$5)),$B$5&lt;1900,$B$5&gt;2100),"",IF(DATE($B$5,1,1)+224&gt;DATE($B$5,12,31),"",DATE($B$5,1,1)+224))</x:f>
        <x:v>46247</x:v>
      </x:c>
      <x:c r="B238" s="52" t="str">
        <x:f>IF(OR(A238="",NOT(ISNUMBER($B$7))),"",E237)</x:f>
      </x:c>
      <x:c r="C238" s="48"/>
      <x:c r="D238" s="48"/>
      <x:c r="E238" s="52" t="str">
        <x:f>IF(B238="","",B238+SUM(C238)-SUM(D238))</x:f>
      </x:c>
      <x:c r="F238" s="53" t="str">
        <x:f>IF(OR(A238="",COUNT($B$8:$B$9)&lt;2,$B$9&lt;=0,$B$8&lt;0,$B$8&gt;1),"",$B$8/$B$9)</x:f>
      </x:c>
      <x:c r="G238" s="54" t="str">
        <x:f>IF(OR(E238="",F238=""),"",E238*F238)</x:f>
      </x:c>
      <x:c r="H238" s="55" t="str">
        <x:f>IF(A238="",IF(COUNTA(C238:D238)&gt;0,"Fuori anno",""),IF(OR(COUNT(C238:D238)&lt;&gt;COUNTA(C238:D238),C238&lt;0,D238&lt;0,E238&lt;0),"Da verificare",""))</x:f>
      </x:c>
    </x:row>
    <x:row r="239" ht="25" customHeight="1">
      <x:c r="A239" s="51" t="n">
        <x:f>IF(OR(NOT(ISNUMBER($B$5)),$B$5&lt;1900,$B$5&gt;2100),"",IF(DATE($B$5,1,1)+225&gt;DATE($B$5,12,31),"",DATE($B$5,1,1)+225))</x:f>
        <x:v>46248</x:v>
      </x:c>
      <x:c r="B239" s="52" t="str">
        <x:f>IF(OR(A239="",NOT(ISNUMBER($B$7))),"",E238)</x:f>
      </x:c>
      <x:c r="C239" s="48"/>
      <x:c r="D239" s="48"/>
      <x:c r="E239" s="52" t="str">
        <x:f>IF(B239="","",B239+SUM(C239)-SUM(D239))</x:f>
      </x:c>
      <x:c r="F239" s="53" t="str">
        <x:f>IF(OR(A239="",COUNT($B$8:$B$9)&lt;2,$B$9&lt;=0,$B$8&lt;0,$B$8&gt;1),"",$B$8/$B$9)</x:f>
      </x:c>
      <x:c r="G239" s="54" t="str">
        <x:f>IF(OR(E239="",F239=""),"",E239*F239)</x:f>
      </x:c>
      <x:c r="H239" s="55" t="str">
        <x:f>IF(A239="",IF(COUNTA(C239:D239)&gt;0,"Fuori anno",""),IF(OR(COUNT(C239:D239)&lt;&gt;COUNTA(C239:D239),C239&lt;0,D239&lt;0,E239&lt;0),"Da verificare",""))</x:f>
      </x:c>
    </x:row>
    <x:row r="240" ht="25" customHeight="1">
      <x:c r="A240" s="51" t="n">
        <x:f>IF(OR(NOT(ISNUMBER($B$5)),$B$5&lt;1900,$B$5&gt;2100),"",IF(DATE($B$5,1,1)+226&gt;DATE($B$5,12,31),"",DATE($B$5,1,1)+226))</x:f>
        <x:v>46249</x:v>
      </x:c>
      <x:c r="B240" s="52" t="str">
        <x:f>IF(OR(A240="",NOT(ISNUMBER($B$7))),"",E239)</x:f>
      </x:c>
      <x:c r="C240" s="48"/>
      <x:c r="D240" s="48"/>
      <x:c r="E240" s="52" t="str">
        <x:f>IF(B240="","",B240+SUM(C240)-SUM(D240))</x:f>
      </x:c>
      <x:c r="F240" s="53" t="str">
        <x:f>IF(OR(A240="",COUNT($B$8:$B$9)&lt;2,$B$9&lt;=0,$B$8&lt;0,$B$8&gt;1),"",$B$8/$B$9)</x:f>
      </x:c>
      <x:c r="G240" s="54" t="str">
        <x:f>IF(OR(E240="",F240=""),"",E240*F240)</x:f>
      </x:c>
      <x:c r="H240" s="55" t="str">
        <x:f>IF(A240="",IF(COUNTA(C240:D240)&gt;0,"Fuori anno",""),IF(OR(COUNT(C240:D240)&lt;&gt;COUNTA(C240:D240),C240&lt;0,D240&lt;0,E240&lt;0),"Da verificare",""))</x:f>
      </x:c>
    </x:row>
    <x:row r="241" ht="25" customHeight="1">
      <x:c r="A241" s="51" t="n">
        <x:f>IF(OR(NOT(ISNUMBER($B$5)),$B$5&lt;1900,$B$5&gt;2100),"",IF(DATE($B$5,1,1)+227&gt;DATE($B$5,12,31),"",DATE($B$5,1,1)+227))</x:f>
        <x:v>46250</x:v>
      </x:c>
      <x:c r="B241" s="52" t="str">
        <x:f>IF(OR(A241="",NOT(ISNUMBER($B$7))),"",E240)</x:f>
      </x:c>
      <x:c r="C241" s="48"/>
      <x:c r="D241" s="48"/>
      <x:c r="E241" s="52" t="str">
        <x:f>IF(B241="","",B241+SUM(C241)-SUM(D241))</x:f>
      </x:c>
      <x:c r="F241" s="53" t="str">
        <x:f>IF(OR(A241="",COUNT($B$8:$B$9)&lt;2,$B$9&lt;=0,$B$8&lt;0,$B$8&gt;1),"",$B$8/$B$9)</x:f>
      </x:c>
      <x:c r="G241" s="54" t="str">
        <x:f>IF(OR(E241="",F241=""),"",E241*F241)</x:f>
      </x:c>
      <x:c r="H241" s="55" t="str">
        <x:f>IF(A241="",IF(COUNTA(C241:D241)&gt;0,"Fuori anno",""),IF(OR(COUNT(C241:D241)&lt;&gt;COUNTA(C241:D241),C241&lt;0,D241&lt;0,E241&lt;0),"Da verificare",""))</x:f>
      </x:c>
    </x:row>
    <x:row r="242" ht="25" customHeight="1">
      <x:c r="A242" s="51" t="n">
        <x:f>IF(OR(NOT(ISNUMBER($B$5)),$B$5&lt;1900,$B$5&gt;2100),"",IF(DATE($B$5,1,1)+228&gt;DATE($B$5,12,31),"",DATE($B$5,1,1)+228))</x:f>
        <x:v>46251</x:v>
      </x:c>
      <x:c r="B242" s="52" t="str">
        <x:f>IF(OR(A242="",NOT(ISNUMBER($B$7))),"",E241)</x:f>
      </x:c>
      <x:c r="C242" s="48"/>
      <x:c r="D242" s="48"/>
      <x:c r="E242" s="52" t="str">
        <x:f>IF(B242="","",B242+SUM(C242)-SUM(D242))</x:f>
      </x:c>
      <x:c r="F242" s="53" t="str">
        <x:f>IF(OR(A242="",COUNT($B$8:$B$9)&lt;2,$B$9&lt;=0,$B$8&lt;0,$B$8&gt;1),"",$B$8/$B$9)</x:f>
      </x:c>
      <x:c r="G242" s="54" t="str">
        <x:f>IF(OR(E242="",F242=""),"",E242*F242)</x:f>
      </x:c>
      <x:c r="H242" s="55" t="str">
        <x:f>IF(A242="",IF(COUNTA(C242:D242)&gt;0,"Fuori anno",""),IF(OR(COUNT(C242:D242)&lt;&gt;COUNTA(C242:D242),C242&lt;0,D242&lt;0,E242&lt;0),"Da verificare",""))</x:f>
      </x:c>
    </x:row>
    <x:row r="243" ht="25" customHeight="1">
      <x:c r="A243" s="51" t="n">
        <x:f>IF(OR(NOT(ISNUMBER($B$5)),$B$5&lt;1900,$B$5&gt;2100),"",IF(DATE($B$5,1,1)+229&gt;DATE($B$5,12,31),"",DATE($B$5,1,1)+229))</x:f>
        <x:v>46252</x:v>
      </x:c>
      <x:c r="B243" s="52" t="str">
        <x:f>IF(OR(A243="",NOT(ISNUMBER($B$7))),"",E242)</x:f>
      </x:c>
      <x:c r="C243" s="48"/>
      <x:c r="D243" s="48"/>
      <x:c r="E243" s="52" t="str">
        <x:f>IF(B243="","",B243+SUM(C243)-SUM(D243))</x:f>
      </x:c>
      <x:c r="F243" s="53" t="str">
        <x:f>IF(OR(A243="",COUNT($B$8:$B$9)&lt;2,$B$9&lt;=0,$B$8&lt;0,$B$8&gt;1),"",$B$8/$B$9)</x:f>
      </x:c>
      <x:c r="G243" s="54" t="str">
        <x:f>IF(OR(E243="",F243=""),"",E243*F243)</x:f>
      </x:c>
      <x:c r="H243" s="55" t="str">
        <x:f>IF(A243="",IF(COUNTA(C243:D243)&gt;0,"Fuori anno",""),IF(OR(COUNT(C243:D243)&lt;&gt;COUNTA(C243:D243),C243&lt;0,D243&lt;0,E243&lt;0),"Da verificare",""))</x:f>
      </x:c>
    </x:row>
    <x:row r="244" ht="25" customHeight="1">
      <x:c r="A244" s="51" t="n">
        <x:f>IF(OR(NOT(ISNUMBER($B$5)),$B$5&lt;1900,$B$5&gt;2100),"",IF(DATE($B$5,1,1)+230&gt;DATE($B$5,12,31),"",DATE($B$5,1,1)+230))</x:f>
        <x:v>46253</x:v>
      </x:c>
      <x:c r="B244" s="52" t="str">
        <x:f>IF(OR(A244="",NOT(ISNUMBER($B$7))),"",E243)</x:f>
      </x:c>
      <x:c r="C244" s="48"/>
      <x:c r="D244" s="48"/>
      <x:c r="E244" s="52" t="str">
        <x:f>IF(B244="","",B244+SUM(C244)-SUM(D244))</x:f>
      </x:c>
      <x:c r="F244" s="53" t="str">
        <x:f>IF(OR(A244="",COUNT($B$8:$B$9)&lt;2,$B$9&lt;=0,$B$8&lt;0,$B$8&gt;1),"",$B$8/$B$9)</x:f>
      </x:c>
      <x:c r="G244" s="54" t="str">
        <x:f>IF(OR(E244="",F244=""),"",E244*F244)</x:f>
      </x:c>
      <x:c r="H244" s="55" t="str">
        <x:f>IF(A244="",IF(COUNTA(C244:D244)&gt;0,"Fuori anno",""),IF(OR(COUNT(C244:D244)&lt;&gt;COUNTA(C244:D244),C244&lt;0,D244&lt;0,E244&lt;0),"Da verificare",""))</x:f>
      </x:c>
    </x:row>
    <x:row r="245" ht="25" customHeight="1">
      <x:c r="A245" s="51" t="n">
        <x:f>IF(OR(NOT(ISNUMBER($B$5)),$B$5&lt;1900,$B$5&gt;2100),"",IF(DATE($B$5,1,1)+231&gt;DATE($B$5,12,31),"",DATE($B$5,1,1)+231))</x:f>
        <x:v>46254</x:v>
      </x:c>
      <x:c r="B245" s="52" t="str">
        <x:f>IF(OR(A245="",NOT(ISNUMBER($B$7))),"",E244)</x:f>
      </x:c>
      <x:c r="C245" s="48"/>
      <x:c r="D245" s="48"/>
      <x:c r="E245" s="52" t="str">
        <x:f>IF(B245="","",B245+SUM(C245)-SUM(D245))</x:f>
      </x:c>
      <x:c r="F245" s="53" t="str">
        <x:f>IF(OR(A245="",COUNT($B$8:$B$9)&lt;2,$B$9&lt;=0,$B$8&lt;0,$B$8&gt;1),"",$B$8/$B$9)</x:f>
      </x:c>
      <x:c r="G245" s="54" t="str">
        <x:f>IF(OR(E245="",F245=""),"",E245*F245)</x:f>
      </x:c>
      <x:c r="H245" s="55" t="str">
        <x:f>IF(A245="",IF(COUNTA(C245:D245)&gt;0,"Fuori anno",""),IF(OR(COUNT(C245:D245)&lt;&gt;COUNTA(C245:D245),C245&lt;0,D245&lt;0,E245&lt;0),"Da verificare",""))</x:f>
      </x:c>
    </x:row>
    <x:row r="246" ht="25" customHeight="1">
      <x:c r="A246" s="51" t="n">
        <x:f>IF(OR(NOT(ISNUMBER($B$5)),$B$5&lt;1900,$B$5&gt;2100),"",IF(DATE($B$5,1,1)+232&gt;DATE($B$5,12,31),"",DATE($B$5,1,1)+232))</x:f>
        <x:v>46255</x:v>
      </x:c>
      <x:c r="B246" s="52" t="str">
        <x:f>IF(OR(A246="",NOT(ISNUMBER($B$7))),"",E245)</x:f>
      </x:c>
      <x:c r="C246" s="48"/>
      <x:c r="D246" s="48"/>
      <x:c r="E246" s="52" t="str">
        <x:f>IF(B246="","",B246+SUM(C246)-SUM(D246))</x:f>
      </x:c>
      <x:c r="F246" s="53" t="str">
        <x:f>IF(OR(A246="",COUNT($B$8:$B$9)&lt;2,$B$9&lt;=0,$B$8&lt;0,$B$8&gt;1),"",$B$8/$B$9)</x:f>
      </x:c>
      <x:c r="G246" s="54" t="str">
        <x:f>IF(OR(E246="",F246=""),"",E246*F246)</x:f>
      </x:c>
      <x:c r="H246" s="55" t="str">
        <x:f>IF(A246="",IF(COUNTA(C246:D246)&gt;0,"Fuori anno",""),IF(OR(COUNT(C246:D246)&lt;&gt;COUNTA(C246:D246),C246&lt;0,D246&lt;0,E246&lt;0),"Da verificare",""))</x:f>
      </x:c>
    </x:row>
    <x:row r="247" ht="25" customHeight="1">
      <x:c r="A247" s="51" t="n">
        <x:f>IF(OR(NOT(ISNUMBER($B$5)),$B$5&lt;1900,$B$5&gt;2100),"",IF(DATE($B$5,1,1)+233&gt;DATE($B$5,12,31),"",DATE($B$5,1,1)+233))</x:f>
        <x:v>46256</x:v>
      </x:c>
      <x:c r="B247" s="52" t="str">
        <x:f>IF(OR(A247="",NOT(ISNUMBER($B$7))),"",E246)</x:f>
      </x:c>
      <x:c r="C247" s="48"/>
      <x:c r="D247" s="48"/>
      <x:c r="E247" s="52" t="str">
        <x:f>IF(B247="","",B247+SUM(C247)-SUM(D247))</x:f>
      </x:c>
      <x:c r="F247" s="53" t="str">
        <x:f>IF(OR(A247="",COUNT($B$8:$B$9)&lt;2,$B$9&lt;=0,$B$8&lt;0,$B$8&gt;1),"",$B$8/$B$9)</x:f>
      </x:c>
      <x:c r="G247" s="54" t="str">
        <x:f>IF(OR(E247="",F247=""),"",E247*F247)</x:f>
      </x:c>
      <x:c r="H247" s="55" t="str">
        <x:f>IF(A247="",IF(COUNTA(C247:D247)&gt;0,"Fuori anno",""),IF(OR(COUNT(C247:D247)&lt;&gt;COUNTA(C247:D247),C247&lt;0,D247&lt;0,E247&lt;0),"Da verificare",""))</x:f>
      </x:c>
    </x:row>
    <x:row r="248" ht="25" customHeight="1">
      <x:c r="A248" s="51" t="n">
        <x:f>IF(OR(NOT(ISNUMBER($B$5)),$B$5&lt;1900,$B$5&gt;2100),"",IF(DATE($B$5,1,1)+234&gt;DATE($B$5,12,31),"",DATE($B$5,1,1)+234))</x:f>
        <x:v>46257</x:v>
      </x:c>
      <x:c r="B248" s="52" t="str">
        <x:f>IF(OR(A248="",NOT(ISNUMBER($B$7))),"",E247)</x:f>
      </x:c>
      <x:c r="C248" s="48"/>
      <x:c r="D248" s="48"/>
      <x:c r="E248" s="52" t="str">
        <x:f>IF(B248="","",B248+SUM(C248)-SUM(D248))</x:f>
      </x:c>
      <x:c r="F248" s="53" t="str">
        <x:f>IF(OR(A248="",COUNT($B$8:$B$9)&lt;2,$B$9&lt;=0,$B$8&lt;0,$B$8&gt;1),"",$B$8/$B$9)</x:f>
      </x:c>
      <x:c r="G248" s="54" t="str">
        <x:f>IF(OR(E248="",F248=""),"",E248*F248)</x:f>
      </x:c>
      <x:c r="H248" s="55" t="str">
        <x:f>IF(A248="",IF(COUNTA(C248:D248)&gt;0,"Fuori anno",""),IF(OR(COUNT(C248:D248)&lt;&gt;COUNTA(C248:D248),C248&lt;0,D248&lt;0,E248&lt;0),"Da verificare",""))</x:f>
      </x:c>
    </x:row>
    <x:row r="249" ht="25" customHeight="1">
      <x:c r="A249" s="51" t="n">
        <x:f>IF(OR(NOT(ISNUMBER($B$5)),$B$5&lt;1900,$B$5&gt;2100),"",IF(DATE($B$5,1,1)+235&gt;DATE($B$5,12,31),"",DATE($B$5,1,1)+235))</x:f>
        <x:v>46258</x:v>
      </x:c>
      <x:c r="B249" s="52" t="str">
        <x:f>IF(OR(A249="",NOT(ISNUMBER($B$7))),"",E248)</x:f>
      </x:c>
      <x:c r="C249" s="48"/>
      <x:c r="D249" s="48"/>
      <x:c r="E249" s="52" t="str">
        <x:f>IF(B249="","",B249+SUM(C249)-SUM(D249))</x:f>
      </x:c>
      <x:c r="F249" s="53" t="str">
        <x:f>IF(OR(A249="",COUNT($B$8:$B$9)&lt;2,$B$9&lt;=0,$B$8&lt;0,$B$8&gt;1),"",$B$8/$B$9)</x:f>
      </x:c>
      <x:c r="G249" s="54" t="str">
        <x:f>IF(OR(E249="",F249=""),"",E249*F249)</x:f>
      </x:c>
      <x:c r="H249" s="55" t="str">
        <x:f>IF(A249="",IF(COUNTA(C249:D249)&gt;0,"Fuori anno",""),IF(OR(COUNT(C249:D249)&lt;&gt;COUNTA(C249:D249),C249&lt;0,D249&lt;0,E249&lt;0),"Da verificare",""))</x:f>
      </x:c>
    </x:row>
    <x:row r="250" ht="25" customHeight="1">
      <x:c r="A250" s="51" t="n">
        <x:f>IF(OR(NOT(ISNUMBER($B$5)),$B$5&lt;1900,$B$5&gt;2100),"",IF(DATE($B$5,1,1)+236&gt;DATE($B$5,12,31),"",DATE($B$5,1,1)+236))</x:f>
        <x:v>46259</x:v>
      </x:c>
      <x:c r="B250" s="52" t="str">
        <x:f>IF(OR(A250="",NOT(ISNUMBER($B$7))),"",E249)</x:f>
      </x:c>
      <x:c r="C250" s="48"/>
      <x:c r="D250" s="48"/>
      <x:c r="E250" s="52" t="str">
        <x:f>IF(B250="","",B250+SUM(C250)-SUM(D250))</x:f>
      </x:c>
      <x:c r="F250" s="53" t="str">
        <x:f>IF(OR(A250="",COUNT($B$8:$B$9)&lt;2,$B$9&lt;=0,$B$8&lt;0,$B$8&gt;1),"",$B$8/$B$9)</x:f>
      </x:c>
      <x:c r="G250" s="54" t="str">
        <x:f>IF(OR(E250="",F250=""),"",E250*F250)</x:f>
      </x:c>
      <x:c r="H250" s="55" t="str">
        <x:f>IF(A250="",IF(COUNTA(C250:D250)&gt;0,"Fuori anno",""),IF(OR(COUNT(C250:D250)&lt;&gt;COUNTA(C250:D250),C250&lt;0,D250&lt;0,E250&lt;0),"Da verificare",""))</x:f>
      </x:c>
    </x:row>
    <x:row r="251" ht="25" customHeight="1">
      <x:c r="A251" s="51" t="n">
        <x:f>IF(OR(NOT(ISNUMBER($B$5)),$B$5&lt;1900,$B$5&gt;2100),"",IF(DATE($B$5,1,1)+237&gt;DATE($B$5,12,31),"",DATE($B$5,1,1)+237))</x:f>
        <x:v>46260</x:v>
      </x:c>
      <x:c r="B251" s="52" t="str">
        <x:f>IF(OR(A251="",NOT(ISNUMBER($B$7))),"",E250)</x:f>
      </x:c>
      <x:c r="C251" s="48"/>
      <x:c r="D251" s="48"/>
      <x:c r="E251" s="52" t="str">
        <x:f>IF(B251="","",B251+SUM(C251)-SUM(D251))</x:f>
      </x:c>
      <x:c r="F251" s="53" t="str">
        <x:f>IF(OR(A251="",COUNT($B$8:$B$9)&lt;2,$B$9&lt;=0,$B$8&lt;0,$B$8&gt;1),"",$B$8/$B$9)</x:f>
      </x:c>
      <x:c r="G251" s="54" t="str">
        <x:f>IF(OR(E251="",F251=""),"",E251*F251)</x:f>
      </x:c>
      <x:c r="H251" s="55" t="str">
        <x:f>IF(A251="",IF(COUNTA(C251:D251)&gt;0,"Fuori anno",""),IF(OR(COUNT(C251:D251)&lt;&gt;COUNTA(C251:D251),C251&lt;0,D251&lt;0,E251&lt;0),"Da verificare",""))</x:f>
      </x:c>
    </x:row>
    <x:row r="252" ht="25" customHeight="1">
      <x:c r="A252" s="51" t="n">
        <x:f>IF(OR(NOT(ISNUMBER($B$5)),$B$5&lt;1900,$B$5&gt;2100),"",IF(DATE($B$5,1,1)+238&gt;DATE($B$5,12,31),"",DATE($B$5,1,1)+238))</x:f>
        <x:v>46261</x:v>
      </x:c>
      <x:c r="B252" s="52" t="str">
        <x:f>IF(OR(A252="",NOT(ISNUMBER($B$7))),"",E251)</x:f>
      </x:c>
      <x:c r="C252" s="48"/>
      <x:c r="D252" s="48"/>
      <x:c r="E252" s="52" t="str">
        <x:f>IF(B252="","",B252+SUM(C252)-SUM(D252))</x:f>
      </x:c>
      <x:c r="F252" s="53" t="str">
        <x:f>IF(OR(A252="",COUNT($B$8:$B$9)&lt;2,$B$9&lt;=0,$B$8&lt;0,$B$8&gt;1),"",$B$8/$B$9)</x:f>
      </x:c>
      <x:c r="G252" s="54" t="str">
        <x:f>IF(OR(E252="",F252=""),"",E252*F252)</x:f>
      </x:c>
      <x:c r="H252" s="55" t="str">
        <x:f>IF(A252="",IF(COUNTA(C252:D252)&gt;0,"Fuori anno",""),IF(OR(COUNT(C252:D252)&lt;&gt;COUNTA(C252:D252),C252&lt;0,D252&lt;0,E252&lt;0),"Da verificare",""))</x:f>
      </x:c>
    </x:row>
    <x:row r="253" ht="25" customHeight="1">
      <x:c r="A253" s="51" t="n">
        <x:f>IF(OR(NOT(ISNUMBER($B$5)),$B$5&lt;1900,$B$5&gt;2100),"",IF(DATE($B$5,1,1)+239&gt;DATE($B$5,12,31),"",DATE($B$5,1,1)+239))</x:f>
        <x:v>46262</x:v>
      </x:c>
      <x:c r="B253" s="52" t="str">
        <x:f>IF(OR(A253="",NOT(ISNUMBER($B$7))),"",E252)</x:f>
      </x:c>
      <x:c r="C253" s="48"/>
      <x:c r="D253" s="48"/>
      <x:c r="E253" s="52" t="str">
        <x:f>IF(B253="","",B253+SUM(C253)-SUM(D253))</x:f>
      </x:c>
      <x:c r="F253" s="53" t="str">
        <x:f>IF(OR(A253="",COUNT($B$8:$B$9)&lt;2,$B$9&lt;=0,$B$8&lt;0,$B$8&gt;1),"",$B$8/$B$9)</x:f>
      </x:c>
      <x:c r="G253" s="54" t="str">
        <x:f>IF(OR(E253="",F253=""),"",E253*F253)</x:f>
      </x:c>
      <x:c r="H253" s="55" t="str">
        <x:f>IF(A253="",IF(COUNTA(C253:D253)&gt;0,"Fuori anno",""),IF(OR(COUNT(C253:D253)&lt;&gt;COUNTA(C253:D253),C253&lt;0,D253&lt;0,E253&lt;0),"Da verificare",""))</x:f>
      </x:c>
    </x:row>
    <x:row r="254" ht="25" customHeight="1">
      <x:c r="A254" s="51" t="n">
        <x:f>IF(OR(NOT(ISNUMBER($B$5)),$B$5&lt;1900,$B$5&gt;2100),"",IF(DATE($B$5,1,1)+240&gt;DATE($B$5,12,31),"",DATE($B$5,1,1)+240))</x:f>
        <x:v>46263</x:v>
      </x:c>
      <x:c r="B254" s="52" t="str">
        <x:f>IF(OR(A254="",NOT(ISNUMBER($B$7))),"",E253)</x:f>
      </x:c>
      <x:c r="C254" s="48"/>
      <x:c r="D254" s="48"/>
      <x:c r="E254" s="52" t="str">
        <x:f>IF(B254="","",B254+SUM(C254)-SUM(D254))</x:f>
      </x:c>
      <x:c r="F254" s="53" t="str">
        <x:f>IF(OR(A254="",COUNT($B$8:$B$9)&lt;2,$B$9&lt;=0,$B$8&lt;0,$B$8&gt;1),"",$B$8/$B$9)</x:f>
      </x:c>
      <x:c r="G254" s="54" t="str">
        <x:f>IF(OR(E254="",F254=""),"",E254*F254)</x:f>
      </x:c>
      <x:c r="H254" s="55" t="str">
        <x:f>IF(A254="",IF(COUNTA(C254:D254)&gt;0,"Fuori anno",""),IF(OR(COUNT(C254:D254)&lt;&gt;COUNTA(C254:D254),C254&lt;0,D254&lt;0,E254&lt;0),"Da verificare",""))</x:f>
      </x:c>
    </x:row>
    <x:row r="255" ht="25" customHeight="1">
      <x:c r="A255" s="51" t="n">
        <x:f>IF(OR(NOT(ISNUMBER($B$5)),$B$5&lt;1900,$B$5&gt;2100),"",IF(DATE($B$5,1,1)+241&gt;DATE($B$5,12,31),"",DATE($B$5,1,1)+241))</x:f>
        <x:v>46264</x:v>
      </x:c>
      <x:c r="B255" s="52" t="str">
        <x:f>IF(OR(A255="",NOT(ISNUMBER($B$7))),"",E254)</x:f>
      </x:c>
      <x:c r="C255" s="48"/>
      <x:c r="D255" s="48"/>
      <x:c r="E255" s="52" t="str">
        <x:f>IF(B255="","",B255+SUM(C255)-SUM(D255))</x:f>
      </x:c>
      <x:c r="F255" s="53" t="str">
        <x:f>IF(OR(A255="",COUNT($B$8:$B$9)&lt;2,$B$9&lt;=0,$B$8&lt;0,$B$8&gt;1),"",$B$8/$B$9)</x:f>
      </x:c>
      <x:c r="G255" s="54" t="str">
        <x:f>IF(OR(E255="",F255=""),"",E255*F255)</x:f>
      </x:c>
      <x:c r="H255" s="55" t="str">
        <x:f>IF(A255="",IF(COUNTA(C255:D255)&gt;0,"Fuori anno",""),IF(OR(COUNT(C255:D255)&lt;&gt;COUNTA(C255:D255),C255&lt;0,D255&lt;0,E255&lt;0),"Da verificare",""))</x:f>
      </x:c>
    </x:row>
    <x:row r="256" ht="25" customHeight="1">
      <x:c r="A256" s="51" t="n">
        <x:f>IF(OR(NOT(ISNUMBER($B$5)),$B$5&lt;1900,$B$5&gt;2100),"",IF(DATE($B$5,1,1)+242&gt;DATE($B$5,12,31),"",DATE($B$5,1,1)+242))</x:f>
        <x:v>46265</x:v>
      </x:c>
      <x:c r="B256" s="52" t="str">
        <x:f>IF(OR(A256="",NOT(ISNUMBER($B$7))),"",E255)</x:f>
      </x:c>
      <x:c r="C256" s="48"/>
      <x:c r="D256" s="48"/>
      <x:c r="E256" s="52" t="str">
        <x:f>IF(B256="","",B256+SUM(C256)-SUM(D256))</x:f>
      </x:c>
      <x:c r="F256" s="53" t="str">
        <x:f>IF(OR(A256="",COUNT($B$8:$B$9)&lt;2,$B$9&lt;=0,$B$8&lt;0,$B$8&gt;1),"",$B$8/$B$9)</x:f>
      </x:c>
      <x:c r="G256" s="54" t="str">
        <x:f>IF(OR(E256="",F256=""),"",E256*F256)</x:f>
      </x:c>
      <x:c r="H256" s="55" t="str">
        <x:f>IF(A256="",IF(COUNTA(C256:D256)&gt;0,"Fuori anno",""),IF(OR(COUNT(C256:D256)&lt;&gt;COUNTA(C256:D256),C256&lt;0,D256&lt;0,E256&lt;0),"Da verificare",""))</x:f>
      </x:c>
    </x:row>
    <x:row r="257" ht="25" customHeight="1">
      <x:c r="A257" s="51" t="n">
        <x:f>IF(OR(NOT(ISNUMBER($B$5)),$B$5&lt;1900,$B$5&gt;2100),"",IF(DATE($B$5,1,1)+243&gt;DATE($B$5,12,31),"",DATE($B$5,1,1)+243))</x:f>
        <x:v>46266</x:v>
      </x:c>
      <x:c r="B257" s="52" t="str">
        <x:f>IF(OR(A257="",NOT(ISNUMBER($B$7))),"",E256)</x:f>
      </x:c>
      <x:c r="C257" s="48"/>
      <x:c r="D257" s="48"/>
      <x:c r="E257" s="52" t="str">
        <x:f>IF(B257="","",B257+SUM(C257)-SUM(D257))</x:f>
      </x:c>
      <x:c r="F257" s="53" t="str">
        <x:f>IF(OR(A257="",COUNT($B$8:$B$9)&lt;2,$B$9&lt;=0,$B$8&lt;0,$B$8&gt;1),"",$B$8/$B$9)</x:f>
      </x:c>
      <x:c r="G257" s="54" t="str">
        <x:f>IF(OR(E257="",F257=""),"",E257*F257)</x:f>
      </x:c>
      <x:c r="H257" s="55" t="str">
        <x:f>IF(A257="",IF(COUNTA(C257:D257)&gt;0,"Fuori anno",""),IF(OR(COUNT(C257:D257)&lt;&gt;COUNTA(C257:D257),C257&lt;0,D257&lt;0,E257&lt;0),"Da verificare",""))</x:f>
      </x:c>
    </x:row>
    <x:row r="258" ht="25" customHeight="1">
      <x:c r="A258" s="51" t="n">
        <x:f>IF(OR(NOT(ISNUMBER($B$5)),$B$5&lt;1900,$B$5&gt;2100),"",IF(DATE($B$5,1,1)+244&gt;DATE($B$5,12,31),"",DATE($B$5,1,1)+244))</x:f>
        <x:v>46267</x:v>
      </x:c>
      <x:c r="B258" s="52" t="str">
        <x:f>IF(OR(A258="",NOT(ISNUMBER($B$7))),"",E257)</x:f>
      </x:c>
      <x:c r="C258" s="48"/>
      <x:c r="D258" s="48"/>
      <x:c r="E258" s="52" t="str">
        <x:f>IF(B258="","",B258+SUM(C258)-SUM(D258))</x:f>
      </x:c>
      <x:c r="F258" s="53" t="str">
        <x:f>IF(OR(A258="",COUNT($B$8:$B$9)&lt;2,$B$9&lt;=0,$B$8&lt;0,$B$8&gt;1),"",$B$8/$B$9)</x:f>
      </x:c>
      <x:c r="G258" s="54" t="str">
        <x:f>IF(OR(E258="",F258=""),"",E258*F258)</x:f>
      </x:c>
      <x:c r="H258" s="55" t="str">
        <x:f>IF(A258="",IF(COUNTA(C258:D258)&gt;0,"Fuori anno",""),IF(OR(COUNT(C258:D258)&lt;&gt;COUNTA(C258:D258),C258&lt;0,D258&lt;0,E258&lt;0),"Da verificare",""))</x:f>
      </x:c>
    </x:row>
    <x:row r="259" ht="25" customHeight="1">
      <x:c r="A259" s="51" t="n">
        <x:f>IF(OR(NOT(ISNUMBER($B$5)),$B$5&lt;1900,$B$5&gt;2100),"",IF(DATE($B$5,1,1)+245&gt;DATE($B$5,12,31),"",DATE($B$5,1,1)+245))</x:f>
        <x:v>46268</x:v>
      </x:c>
      <x:c r="B259" s="52" t="str">
        <x:f>IF(OR(A259="",NOT(ISNUMBER($B$7))),"",E258)</x:f>
      </x:c>
      <x:c r="C259" s="48"/>
      <x:c r="D259" s="48"/>
      <x:c r="E259" s="52" t="str">
        <x:f>IF(B259="","",B259+SUM(C259)-SUM(D259))</x:f>
      </x:c>
      <x:c r="F259" s="53" t="str">
        <x:f>IF(OR(A259="",COUNT($B$8:$B$9)&lt;2,$B$9&lt;=0,$B$8&lt;0,$B$8&gt;1),"",$B$8/$B$9)</x:f>
      </x:c>
      <x:c r="G259" s="54" t="str">
        <x:f>IF(OR(E259="",F259=""),"",E259*F259)</x:f>
      </x:c>
      <x:c r="H259" s="55" t="str">
        <x:f>IF(A259="",IF(COUNTA(C259:D259)&gt;0,"Fuori anno",""),IF(OR(COUNT(C259:D259)&lt;&gt;COUNTA(C259:D259),C259&lt;0,D259&lt;0,E259&lt;0),"Da verificare",""))</x:f>
      </x:c>
    </x:row>
    <x:row r="260" ht="25" customHeight="1">
      <x:c r="A260" s="51" t="n">
        <x:f>IF(OR(NOT(ISNUMBER($B$5)),$B$5&lt;1900,$B$5&gt;2100),"",IF(DATE($B$5,1,1)+246&gt;DATE($B$5,12,31),"",DATE($B$5,1,1)+246))</x:f>
        <x:v>46269</x:v>
      </x:c>
      <x:c r="B260" s="52" t="str">
        <x:f>IF(OR(A260="",NOT(ISNUMBER($B$7))),"",E259)</x:f>
      </x:c>
      <x:c r="C260" s="48"/>
      <x:c r="D260" s="48"/>
      <x:c r="E260" s="52" t="str">
        <x:f>IF(B260="","",B260+SUM(C260)-SUM(D260))</x:f>
      </x:c>
      <x:c r="F260" s="53" t="str">
        <x:f>IF(OR(A260="",COUNT($B$8:$B$9)&lt;2,$B$9&lt;=0,$B$8&lt;0,$B$8&gt;1),"",$B$8/$B$9)</x:f>
      </x:c>
      <x:c r="G260" s="54" t="str">
        <x:f>IF(OR(E260="",F260=""),"",E260*F260)</x:f>
      </x:c>
      <x:c r="H260" s="55" t="str">
        <x:f>IF(A260="",IF(COUNTA(C260:D260)&gt;0,"Fuori anno",""),IF(OR(COUNT(C260:D260)&lt;&gt;COUNTA(C260:D260),C260&lt;0,D260&lt;0,E260&lt;0),"Da verificare",""))</x:f>
      </x:c>
    </x:row>
    <x:row r="261" ht="25" customHeight="1">
      <x:c r="A261" s="51" t="n">
        <x:f>IF(OR(NOT(ISNUMBER($B$5)),$B$5&lt;1900,$B$5&gt;2100),"",IF(DATE($B$5,1,1)+247&gt;DATE($B$5,12,31),"",DATE($B$5,1,1)+247))</x:f>
        <x:v>46270</x:v>
      </x:c>
      <x:c r="B261" s="52" t="str">
        <x:f>IF(OR(A261="",NOT(ISNUMBER($B$7))),"",E260)</x:f>
      </x:c>
      <x:c r="C261" s="48"/>
      <x:c r="D261" s="48"/>
      <x:c r="E261" s="52" t="str">
        <x:f>IF(B261="","",B261+SUM(C261)-SUM(D261))</x:f>
      </x:c>
      <x:c r="F261" s="53" t="str">
        <x:f>IF(OR(A261="",COUNT($B$8:$B$9)&lt;2,$B$9&lt;=0,$B$8&lt;0,$B$8&gt;1),"",$B$8/$B$9)</x:f>
      </x:c>
      <x:c r="G261" s="54" t="str">
        <x:f>IF(OR(E261="",F261=""),"",E261*F261)</x:f>
      </x:c>
      <x:c r="H261" s="55" t="str">
        <x:f>IF(A261="",IF(COUNTA(C261:D261)&gt;0,"Fuori anno",""),IF(OR(COUNT(C261:D261)&lt;&gt;COUNTA(C261:D261),C261&lt;0,D261&lt;0,E261&lt;0),"Da verificare",""))</x:f>
      </x:c>
    </x:row>
    <x:row r="262" ht="25" customHeight="1">
      <x:c r="A262" s="51" t="n">
        <x:f>IF(OR(NOT(ISNUMBER($B$5)),$B$5&lt;1900,$B$5&gt;2100),"",IF(DATE($B$5,1,1)+248&gt;DATE($B$5,12,31),"",DATE($B$5,1,1)+248))</x:f>
        <x:v>46271</x:v>
      </x:c>
      <x:c r="B262" s="52" t="str">
        <x:f>IF(OR(A262="",NOT(ISNUMBER($B$7))),"",E261)</x:f>
      </x:c>
      <x:c r="C262" s="48"/>
      <x:c r="D262" s="48"/>
      <x:c r="E262" s="52" t="str">
        <x:f>IF(B262="","",B262+SUM(C262)-SUM(D262))</x:f>
      </x:c>
      <x:c r="F262" s="53" t="str">
        <x:f>IF(OR(A262="",COUNT($B$8:$B$9)&lt;2,$B$9&lt;=0,$B$8&lt;0,$B$8&gt;1),"",$B$8/$B$9)</x:f>
      </x:c>
      <x:c r="G262" s="54" t="str">
        <x:f>IF(OR(E262="",F262=""),"",E262*F262)</x:f>
      </x:c>
      <x:c r="H262" s="55" t="str">
        <x:f>IF(A262="",IF(COUNTA(C262:D262)&gt;0,"Fuori anno",""),IF(OR(COUNT(C262:D262)&lt;&gt;COUNTA(C262:D262),C262&lt;0,D262&lt;0,E262&lt;0),"Da verificare",""))</x:f>
      </x:c>
    </x:row>
    <x:row r="263" ht="25" customHeight="1">
      <x:c r="A263" s="51" t="n">
        <x:f>IF(OR(NOT(ISNUMBER($B$5)),$B$5&lt;1900,$B$5&gt;2100),"",IF(DATE($B$5,1,1)+249&gt;DATE($B$5,12,31),"",DATE($B$5,1,1)+249))</x:f>
        <x:v>46272</x:v>
      </x:c>
      <x:c r="B263" s="52" t="str">
        <x:f>IF(OR(A263="",NOT(ISNUMBER($B$7))),"",E262)</x:f>
      </x:c>
      <x:c r="C263" s="48"/>
      <x:c r="D263" s="48"/>
      <x:c r="E263" s="52" t="str">
        <x:f>IF(B263="","",B263+SUM(C263)-SUM(D263))</x:f>
      </x:c>
      <x:c r="F263" s="53" t="str">
        <x:f>IF(OR(A263="",COUNT($B$8:$B$9)&lt;2,$B$9&lt;=0,$B$8&lt;0,$B$8&gt;1),"",$B$8/$B$9)</x:f>
      </x:c>
      <x:c r="G263" s="54" t="str">
        <x:f>IF(OR(E263="",F263=""),"",E263*F263)</x:f>
      </x:c>
      <x:c r="H263" s="55" t="str">
        <x:f>IF(A263="",IF(COUNTA(C263:D263)&gt;0,"Fuori anno",""),IF(OR(COUNT(C263:D263)&lt;&gt;COUNTA(C263:D263),C263&lt;0,D263&lt;0,E263&lt;0),"Da verificare",""))</x:f>
      </x:c>
    </x:row>
    <x:row r="264" ht="25" customHeight="1">
      <x:c r="A264" s="51" t="n">
        <x:f>IF(OR(NOT(ISNUMBER($B$5)),$B$5&lt;1900,$B$5&gt;2100),"",IF(DATE($B$5,1,1)+250&gt;DATE($B$5,12,31),"",DATE($B$5,1,1)+250))</x:f>
        <x:v>46273</x:v>
      </x:c>
      <x:c r="B264" s="52" t="str">
        <x:f>IF(OR(A264="",NOT(ISNUMBER($B$7))),"",E263)</x:f>
      </x:c>
      <x:c r="C264" s="48"/>
      <x:c r="D264" s="48"/>
      <x:c r="E264" s="52" t="str">
        <x:f>IF(B264="","",B264+SUM(C264)-SUM(D264))</x:f>
      </x:c>
      <x:c r="F264" s="53" t="str">
        <x:f>IF(OR(A264="",COUNT($B$8:$B$9)&lt;2,$B$9&lt;=0,$B$8&lt;0,$B$8&gt;1),"",$B$8/$B$9)</x:f>
      </x:c>
      <x:c r="G264" s="54" t="str">
        <x:f>IF(OR(E264="",F264=""),"",E264*F264)</x:f>
      </x:c>
      <x:c r="H264" s="55" t="str">
        <x:f>IF(A264="",IF(COUNTA(C264:D264)&gt;0,"Fuori anno",""),IF(OR(COUNT(C264:D264)&lt;&gt;COUNTA(C264:D264),C264&lt;0,D264&lt;0,E264&lt;0),"Da verificare",""))</x:f>
      </x:c>
    </x:row>
    <x:row r="265" ht="25" customHeight="1">
      <x:c r="A265" s="51" t="n">
        <x:f>IF(OR(NOT(ISNUMBER($B$5)),$B$5&lt;1900,$B$5&gt;2100),"",IF(DATE($B$5,1,1)+251&gt;DATE($B$5,12,31),"",DATE($B$5,1,1)+251))</x:f>
        <x:v>46274</x:v>
      </x:c>
      <x:c r="B265" s="52" t="str">
        <x:f>IF(OR(A265="",NOT(ISNUMBER($B$7))),"",E264)</x:f>
      </x:c>
      <x:c r="C265" s="48"/>
      <x:c r="D265" s="48"/>
      <x:c r="E265" s="52" t="str">
        <x:f>IF(B265="","",B265+SUM(C265)-SUM(D265))</x:f>
      </x:c>
      <x:c r="F265" s="53" t="str">
        <x:f>IF(OR(A265="",COUNT($B$8:$B$9)&lt;2,$B$9&lt;=0,$B$8&lt;0,$B$8&gt;1),"",$B$8/$B$9)</x:f>
      </x:c>
      <x:c r="G265" s="54" t="str">
        <x:f>IF(OR(E265="",F265=""),"",E265*F265)</x:f>
      </x:c>
      <x:c r="H265" s="55" t="str">
        <x:f>IF(A265="",IF(COUNTA(C265:D265)&gt;0,"Fuori anno",""),IF(OR(COUNT(C265:D265)&lt;&gt;COUNTA(C265:D265),C265&lt;0,D265&lt;0,E265&lt;0),"Da verificare",""))</x:f>
      </x:c>
    </x:row>
    <x:row r="266" ht="25" customHeight="1">
      <x:c r="A266" s="51" t="n">
        <x:f>IF(OR(NOT(ISNUMBER($B$5)),$B$5&lt;1900,$B$5&gt;2100),"",IF(DATE($B$5,1,1)+252&gt;DATE($B$5,12,31),"",DATE($B$5,1,1)+252))</x:f>
        <x:v>46275</x:v>
      </x:c>
      <x:c r="B266" s="52" t="str">
        <x:f>IF(OR(A266="",NOT(ISNUMBER($B$7))),"",E265)</x:f>
      </x:c>
      <x:c r="C266" s="48"/>
      <x:c r="D266" s="48"/>
      <x:c r="E266" s="52" t="str">
        <x:f>IF(B266="","",B266+SUM(C266)-SUM(D266))</x:f>
      </x:c>
      <x:c r="F266" s="53" t="str">
        <x:f>IF(OR(A266="",COUNT($B$8:$B$9)&lt;2,$B$9&lt;=0,$B$8&lt;0,$B$8&gt;1),"",$B$8/$B$9)</x:f>
      </x:c>
      <x:c r="G266" s="54" t="str">
        <x:f>IF(OR(E266="",F266=""),"",E266*F266)</x:f>
      </x:c>
      <x:c r="H266" s="55" t="str">
        <x:f>IF(A266="",IF(COUNTA(C266:D266)&gt;0,"Fuori anno",""),IF(OR(COUNT(C266:D266)&lt;&gt;COUNTA(C266:D266),C266&lt;0,D266&lt;0,E266&lt;0),"Da verificare",""))</x:f>
      </x:c>
    </x:row>
    <x:row r="267" ht="25" customHeight="1">
      <x:c r="A267" s="51" t="n">
        <x:f>IF(OR(NOT(ISNUMBER($B$5)),$B$5&lt;1900,$B$5&gt;2100),"",IF(DATE($B$5,1,1)+253&gt;DATE($B$5,12,31),"",DATE($B$5,1,1)+253))</x:f>
        <x:v>46276</x:v>
      </x:c>
      <x:c r="B267" s="52" t="str">
        <x:f>IF(OR(A267="",NOT(ISNUMBER($B$7))),"",E266)</x:f>
      </x:c>
      <x:c r="C267" s="48"/>
      <x:c r="D267" s="48"/>
      <x:c r="E267" s="52" t="str">
        <x:f>IF(B267="","",B267+SUM(C267)-SUM(D267))</x:f>
      </x:c>
      <x:c r="F267" s="53" t="str">
        <x:f>IF(OR(A267="",COUNT($B$8:$B$9)&lt;2,$B$9&lt;=0,$B$8&lt;0,$B$8&gt;1),"",$B$8/$B$9)</x:f>
      </x:c>
      <x:c r="G267" s="54" t="str">
        <x:f>IF(OR(E267="",F267=""),"",E267*F267)</x:f>
      </x:c>
      <x:c r="H267" s="55" t="str">
        <x:f>IF(A267="",IF(COUNTA(C267:D267)&gt;0,"Fuori anno",""),IF(OR(COUNT(C267:D267)&lt;&gt;COUNTA(C267:D267),C267&lt;0,D267&lt;0,E267&lt;0),"Da verificare",""))</x:f>
      </x:c>
    </x:row>
    <x:row r="268" ht="25" customHeight="1">
      <x:c r="A268" s="51" t="n">
        <x:f>IF(OR(NOT(ISNUMBER($B$5)),$B$5&lt;1900,$B$5&gt;2100),"",IF(DATE($B$5,1,1)+254&gt;DATE($B$5,12,31),"",DATE($B$5,1,1)+254))</x:f>
        <x:v>46277</x:v>
      </x:c>
      <x:c r="B268" s="52" t="str">
        <x:f>IF(OR(A268="",NOT(ISNUMBER($B$7))),"",E267)</x:f>
      </x:c>
      <x:c r="C268" s="48"/>
      <x:c r="D268" s="48"/>
      <x:c r="E268" s="52" t="str">
        <x:f>IF(B268="","",B268+SUM(C268)-SUM(D268))</x:f>
      </x:c>
      <x:c r="F268" s="53" t="str">
        <x:f>IF(OR(A268="",COUNT($B$8:$B$9)&lt;2,$B$9&lt;=0,$B$8&lt;0,$B$8&gt;1),"",$B$8/$B$9)</x:f>
      </x:c>
      <x:c r="G268" s="54" t="str">
        <x:f>IF(OR(E268="",F268=""),"",E268*F268)</x:f>
      </x:c>
      <x:c r="H268" s="55" t="str">
        <x:f>IF(A268="",IF(COUNTA(C268:D268)&gt;0,"Fuori anno",""),IF(OR(COUNT(C268:D268)&lt;&gt;COUNTA(C268:D268),C268&lt;0,D268&lt;0,E268&lt;0),"Da verificare",""))</x:f>
      </x:c>
    </x:row>
    <x:row r="269" ht="25" customHeight="1">
      <x:c r="A269" s="51" t="n">
        <x:f>IF(OR(NOT(ISNUMBER($B$5)),$B$5&lt;1900,$B$5&gt;2100),"",IF(DATE($B$5,1,1)+255&gt;DATE($B$5,12,31),"",DATE($B$5,1,1)+255))</x:f>
        <x:v>46278</x:v>
      </x:c>
      <x:c r="B269" s="52" t="str">
        <x:f>IF(OR(A269="",NOT(ISNUMBER($B$7))),"",E268)</x:f>
      </x:c>
      <x:c r="C269" s="48"/>
      <x:c r="D269" s="48"/>
      <x:c r="E269" s="52" t="str">
        <x:f>IF(B269="","",B269+SUM(C269)-SUM(D269))</x:f>
      </x:c>
      <x:c r="F269" s="53" t="str">
        <x:f>IF(OR(A269="",COUNT($B$8:$B$9)&lt;2,$B$9&lt;=0,$B$8&lt;0,$B$8&gt;1),"",$B$8/$B$9)</x:f>
      </x:c>
      <x:c r="G269" s="54" t="str">
        <x:f>IF(OR(E269="",F269=""),"",E269*F269)</x:f>
      </x:c>
      <x:c r="H269" s="55" t="str">
        <x:f>IF(A269="",IF(COUNTA(C269:D269)&gt;0,"Fuori anno",""),IF(OR(COUNT(C269:D269)&lt;&gt;COUNTA(C269:D269),C269&lt;0,D269&lt;0,E269&lt;0),"Da verificare",""))</x:f>
      </x:c>
    </x:row>
    <x:row r="270" ht="25" customHeight="1">
      <x:c r="A270" s="51" t="n">
        <x:f>IF(OR(NOT(ISNUMBER($B$5)),$B$5&lt;1900,$B$5&gt;2100),"",IF(DATE($B$5,1,1)+256&gt;DATE($B$5,12,31),"",DATE($B$5,1,1)+256))</x:f>
        <x:v>46279</x:v>
      </x:c>
      <x:c r="B270" s="52" t="str">
        <x:f>IF(OR(A270="",NOT(ISNUMBER($B$7))),"",E269)</x:f>
      </x:c>
      <x:c r="C270" s="48"/>
      <x:c r="D270" s="48"/>
      <x:c r="E270" s="52" t="str">
        <x:f>IF(B270="","",B270+SUM(C270)-SUM(D270))</x:f>
      </x:c>
      <x:c r="F270" s="53" t="str">
        <x:f>IF(OR(A270="",COUNT($B$8:$B$9)&lt;2,$B$9&lt;=0,$B$8&lt;0,$B$8&gt;1),"",$B$8/$B$9)</x:f>
      </x:c>
      <x:c r="G270" s="54" t="str">
        <x:f>IF(OR(E270="",F270=""),"",E270*F270)</x:f>
      </x:c>
      <x:c r="H270" s="55" t="str">
        <x:f>IF(A270="",IF(COUNTA(C270:D270)&gt;0,"Fuori anno",""),IF(OR(COUNT(C270:D270)&lt;&gt;COUNTA(C270:D270),C270&lt;0,D270&lt;0,E270&lt;0),"Da verificare",""))</x:f>
      </x:c>
    </x:row>
    <x:row r="271" ht="25" customHeight="1">
      <x:c r="A271" s="51" t="n">
        <x:f>IF(OR(NOT(ISNUMBER($B$5)),$B$5&lt;1900,$B$5&gt;2100),"",IF(DATE($B$5,1,1)+257&gt;DATE($B$5,12,31),"",DATE($B$5,1,1)+257))</x:f>
        <x:v>46280</x:v>
      </x:c>
      <x:c r="B271" s="52" t="str">
        <x:f>IF(OR(A271="",NOT(ISNUMBER($B$7))),"",E270)</x:f>
      </x:c>
      <x:c r="C271" s="48"/>
      <x:c r="D271" s="48"/>
      <x:c r="E271" s="52" t="str">
        <x:f>IF(B271="","",B271+SUM(C271)-SUM(D271))</x:f>
      </x:c>
      <x:c r="F271" s="53" t="str">
        <x:f>IF(OR(A271="",COUNT($B$8:$B$9)&lt;2,$B$9&lt;=0,$B$8&lt;0,$B$8&gt;1),"",$B$8/$B$9)</x:f>
      </x:c>
      <x:c r="G271" s="54" t="str">
        <x:f>IF(OR(E271="",F271=""),"",E271*F271)</x:f>
      </x:c>
      <x:c r="H271" s="55" t="str">
        <x:f>IF(A271="",IF(COUNTA(C271:D271)&gt;0,"Fuori anno",""),IF(OR(COUNT(C271:D271)&lt;&gt;COUNTA(C271:D271),C271&lt;0,D271&lt;0,E271&lt;0),"Da verificare",""))</x:f>
      </x:c>
    </x:row>
    <x:row r="272" ht="25" customHeight="1">
      <x:c r="A272" s="51" t="n">
        <x:f>IF(OR(NOT(ISNUMBER($B$5)),$B$5&lt;1900,$B$5&gt;2100),"",IF(DATE($B$5,1,1)+258&gt;DATE($B$5,12,31),"",DATE($B$5,1,1)+258))</x:f>
        <x:v>46281</x:v>
      </x:c>
      <x:c r="B272" s="52" t="str">
        <x:f>IF(OR(A272="",NOT(ISNUMBER($B$7))),"",E271)</x:f>
      </x:c>
      <x:c r="C272" s="48"/>
      <x:c r="D272" s="48"/>
      <x:c r="E272" s="52" t="str">
        <x:f>IF(B272="","",B272+SUM(C272)-SUM(D272))</x:f>
      </x:c>
      <x:c r="F272" s="53" t="str">
        <x:f>IF(OR(A272="",COUNT($B$8:$B$9)&lt;2,$B$9&lt;=0,$B$8&lt;0,$B$8&gt;1),"",$B$8/$B$9)</x:f>
      </x:c>
      <x:c r="G272" s="54" t="str">
        <x:f>IF(OR(E272="",F272=""),"",E272*F272)</x:f>
      </x:c>
      <x:c r="H272" s="55" t="str">
        <x:f>IF(A272="",IF(COUNTA(C272:D272)&gt;0,"Fuori anno",""),IF(OR(COUNT(C272:D272)&lt;&gt;COUNTA(C272:D272),C272&lt;0,D272&lt;0,E272&lt;0),"Da verificare",""))</x:f>
      </x:c>
    </x:row>
    <x:row r="273" ht="25" customHeight="1">
      <x:c r="A273" s="51" t="n">
        <x:f>IF(OR(NOT(ISNUMBER($B$5)),$B$5&lt;1900,$B$5&gt;2100),"",IF(DATE($B$5,1,1)+259&gt;DATE($B$5,12,31),"",DATE($B$5,1,1)+259))</x:f>
        <x:v>46282</x:v>
      </x:c>
      <x:c r="B273" s="52" t="str">
        <x:f>IF(OR(A273="",NOT(ISNUMBER($B$7))),"",E272)</x:f>
      </x:c>
      <x:c r="C273" s="48"/>
      <x:c r="D273" s="48"/>
      <x:c r="E273" s="52" t="str">
        <x:f>IF(B273="","",B273+SUM(C273)-SUM(D273))</x:f>
      </x:c>
      <x:c r="F273" s="53" t="str">
        <x:f>IF(OR(A273="",COUNT($B$8:$B$9)&lt;2,$B$9&lt;=0,$B$8&lt;0,$B$8&gt;1),"",$B$8/$B$9)</x:f>
      </x:c>
      <x:c r="G273" s="54" t="str">
        <x:f>IF(OR(E273="",F273=""),"",E273*F273)</x:f>
      </x:c>
      <x:c r="H273" s="55" t="str">
        <x:f>IF(A273="",IF(COUNTA(C273:D273)&gt;0,"Fuori anno",""),IF(OR(COUNT(C273:D273)&lt;&gt;COUNTA(C273:D273),C273&lt;0,D273&lt;0,E273&lt;0),"Da verificare",""))</x:f>
      </x:c>
    </x:row>
    <x:row r="274" ht="25" customHeight="1">
      <x:c r="A274" s="51" t="n">
        <x:f>IF(OR(NOT(ISNUMBER($B$5)),$B$5&lt;1900,$B$5&gt;2100),"",IF(DATE($B$5,1,1)+260&gt;DATE($B$5,12,31),"",DATE($B$5,1,1)+260))</x:f>
        <x:v>46283</x:v>
      </x:c>
      <x:c r="B274" s="52" t="str">
        <x:f>IF(OR(A274="",NOT(ISNUMBER($B$7))),"",E273)</x:f>
      </x:c>
      <x:c r="C274" s="48"/>
      <x:c r="D274" s="48"/>
      <x:c r="E274" s="52" t="str">
        <x:f>IF(B274="","",B274+SUM(C274)-SUM(D274))</x:f>
      </x:c>
      <x:c r="F274" s="53" t="str">
        <x:f>IF(OR(A274="",COUNT($B$8:$B$9)&lt;2,$B$9&lt;=0,$B$8&lt;0,$B$8&gt;1),"",$B$8/$B$9)</x:f>
      </x:c>
      <x:c r="G274" s="54" t="str">
        <x:f>IF(OR(E274="",F274=""),"",E274*F274)</x:f>
      </x:c>
      <x:c r="H274" s="55" t="str">
        <x:f>IF(A274="",IF(COUNTA(C274:D274)&gt;0,"Fuori anno",""),IF(OR(COUNT(C274:D274)&lt;&gt;COUNTA(C274:D274),C274&lt;0,D274&lt;0,E274&lt;0),"Da verificare",""))</x:f>
      </x:c>
    </x:row>
    <x:row r="275" ht="25" customHeight="1">
      <x:c r="A275" s="51" t="n">
        <x:f>IF(OR(NOT(ISNUMBER($B$5)),$B$5&lt;1900,$B$5&gt;2100),"",IF(DATE($B$5,1,1)+261&gt;DATE($B$5,12,31),"",DATE($B$5,1,1)+261))</x:f>
        <x:v>46284</x:v>
      </x:c>
      <x:c r="B275" s="52" t="str">
        <x:f>IF(OR(A275="",NOT(ISNUMBER($B$7))),"",E274)</x:f>
      </x:c>
      <x:c r="C275" s="48"/>
      <x:c r="D275" s="48"/>
      <x:c r="E275" s="52" t="str">
        <x:f>IF(B275="","",B275+SUM(C275)-SUM(D275))</x:f>
      </x:c>
      <x:c r="F275" s="53" t="str">
        <x:f>IF(OR(A275="",COUNT($B$8:$B$9)&lt;2,$B$9&lt;=0,$B$8&lt;0,$B$8&gt;1),"",$B$8/$B$9)</x:f>
      </x:c>
      <x:c r="G275" s="54" t="str">
        <x:f>IF(OR(E275="",F275=""),"",E275*F275)</x:f>
      </x:c>
      <x:c r="H275" s="55" t="str">
        <x:f>IF(A275="",IF(COUNTA(C275:D275)&gt;0,"Fuori anno",""),IF(OR(COUNT(C275:D275)&lt;&gt;COUNTA(C275:D275),C275&lt;0,D275&lt;0,E275&lt;0),"Da verificare",""))</x:f>
      </x:c>
    </x:row>
    <x:row r="276" ht="25" customHeight="1">
      <x:c r="A276" s="51" t="n">
        <x:f>IF(OR(NOT(ISNUMBER($B$5)),$B$5&lt;1900,$B$5&gt;2100),"",IF(DATE($B$5,1,1)+262&gt;DATE($B$5,12,31),"",DATE($B$5,1,1)+262))</x:f>
        <x:v>46285</x:v>
      </x:c>
      <x:c r="B276" s="52" t="str">
        <x:f>IF(OR(A276="",NOT(ISNUMBER($B$7))),"",E275)</x:f>
      </x:c>
      <x:c r="C276" s="48"/>
      <x:c r="D276" s="48"/>
      <x:c r="E276" s="52" t="str">
        <x:f>IF(B276="","",B276+SUM(C276)-SUM(D276))</x:f>
      </x:c>
      <x:c r="F276" s="53" t="str">
        <x:f>IF(OR(A276="",COUNT($B$8:$B$9)&lt;2,$B$9&lt;=0,$B$8&lt;0,$B$8&gt;1),"",$B$8/$B$9)</x:f>
      </x:c>
      <x:c r="G276" s="54" t="str">
        <x:f>IF(OR(E276="",F276=""),"",E276*F276)</x:f>
      </x:c>
      <x:c r="H276" s="55" t="str">
        <x:f>IF(A276="",IF(COUNTA(C276:D276)&gt;0,"Fuori anno",""),IF(OR(COUNT(C276:D276)&lt;&gt;COUNTA(C276:D276),C276&lt;0,D276&lt;0,E276&lt;0),"Da verificare",""))</x:f>
      </x:c>
    </x:row>
    <x:row r="277" ht="25" customHeight="1">
      <x:c r="A277" s="51" t="n">
        <x:f>IF(OR(NOT(ISNUMBER($B$5)),$B$5&lt;1900,$B$5&gt;2100),"",IF(DATE($B$5,1,1)+263&gt;DATE($B$5,12,31),"",DATE($B$5,1,1)+263))</x:f>
        <x:v>46286</x:v>
      </x:c>
      <x:c r="B277" s="52" t="str">
        <x:f>IF(OR(A277="",NOT(ISNUMBER($B$7))),"",E276)</x:f>
      </x:c>
      <x:c r="C277" s="48"/>
      <x:c r="D277" s="48"/>
      <x:c r="E277" s="52" t="str">
        <x:f>IF(B277="","",B277+SUM(C277)-SUM(D277))</x:f>
      </x:c>
      <x:c r="F277" s="53" t="str">
        <x:f>IF(OR(A277="",COUNT($B$8:$B$9)&lt;2,$B$9&lt;=0,$B$8&lt;0,$B$8&gt;1),"",$B$8/$B$9)</x:f>
      </x:c>
      <x:c r="G277" s="54" t="str">
        <x:f>IF(OR(E277="",F277=""),"",E277*F277)</x:f>
      </x:c>
      <x:c r="H277" s="55" t="str">
        <x:f>IF(A277="",IF(COUNTA(C277:D277)&gt;0,"Fuori anno",""),IF(OR(COUNT(C277:D277)&lt;&gt;COUNTA(C277:D277),C277&lt;0,D277&lt;0,E277&lt;0),"Da verificare",""))</x:f>
      </x:c>
    </x:row>
    <x:row r="278" ht="25" customHeight="1">
      <x:c r="A278" s="51" t="n">
        <x:f>IF(OR(NOT(ISNUMBER($B$5)),$B$5&lt;1900,$B$5&gt;2100),"",IF(DATE($B$5,1,1)+264&gt;DATE($B$5,12,31),"",DATE($B$5,1,1)+264))</x:f>
        <x:v>46287</x:v>
      </x:c>
      <x:c r="B278" s="52" t="str">
        <x:f>IF(OR(A278="",NOT(ISNUMBER($B$7))),"",E277)</x:f>
      </x:c>
      <x:c r="C278" s="48"/>
      <x:c r="D278" s="48"/>
      <x:c r="E278" s="52" t="str">
        <x:f>IF(B278="","",B278+SUM(C278)-SUM(D278))</x:f>
      </x:c>
      <x:c r="F278" s="53" t="str">
        <x:f>IF(OR(A278="",COUNT($B$8:$B$9)&lt;2,$B$9&lt;=0,$B$8&lt;0,$B$8&gt;1),"",$B$8/$B$9)</x:f>
      </x:c>
      <x:c r="G278" s="54" t="str">
        <x:f>IF(OR(E278="",F278=""),"",E278*F278)</x:f>
      </x:c>
      <x:c r="H278" s="55" t="str">
        <x:f>IF(A278="",IF(COUNTA(C278:D278)&gt;0,"Fuori anno",""),IF(OR(COUNT(C278:D278)&lt;&gt;COUNTA(C278:D278),C278&lt;0,D278&lt;0,E278&lt;0),"Da verificare",""))</x:f>
      </x:c>
    </x:row>
    <x:row r="279" ht="25" customHeight="1">
      <x:c r="A279" s="51" t="n">
        <x:f>IF(OR(NOT(ISNUMBER($B$5)),$B$5&lt;1900,$B$5&gt;2100),"",IF(DATE($B$5,1,1)+265&gt;DATE($B$5,12,31),"",DATE($B$5,1,1)+265))</x:f>
        <x:v>46288</x:v>
      </x:c>
      <x:c r="B279" s="52" t="str">
        <x:f>IF(OR(A279="",NOT(ISNUMBER($B$7))),"",E278)</x:f>
      </x:c>
      <x:c r="C279" s="48"/>
      <x:c r="D279" s="48"/>
      <x:c r="E279" s="52" t="str">
        <x:f>IF(B279="","",B279+SUM(C279)-SUM(D279))</x:f>
      </x:c>
      <x:c r="F279" s="53" t="str">
        <x:f>IF(OR(A279="",COUNT($B$8:$B$9)&lt;2,$B$9&lt;=0,$B$8&lt;0,$B$8&gt;1),"",$B$8/$B$9)</x:f>
      </x:c>
      <x:c r="G279" s="54" t="str">
        <x:f>IF(OR(E279="",F279=""),"",E279*F279)</x:f>
      </x:c>
      <x:c r="H279" s="55" t="str">
        <x:f>IF(A279="",IF(COUNTA(C279:D279)&gt;0,"Fuori anno",""),IF(OR(COUNT(C279:D279)&lt;&gt;COUNTA(C279:D279),C279&lt;0,D279&lt;0,E279&lt;0),"Da verificare",""))</x:f>
      </x:c>
    </x:row>
    <x:row r="280" ht="25" customHeight="1">
      <x:c r="A280" s="51" t="n">
        <x:f>IF(OR(NOT(ISNUMBER($B$5)),$B$5&lt;1900,$B$5&gt;2100),"",IF(DATE($B$5,1,1)+266&gt;DATE($B$5,12,31),"",DATE($B$5,1,1)+266))</x:f>
        <x:v>46289</x:v>
      </x:c>
      <x:c r="B280" s="52" t="str">
        <x:f>IF(OR(A280="",NOT(ISNUMBER($B$7))),"",E279)</x:f>
      </x:c>
      <x:c r="C280" s="48"/>
      <x:c r="D280" s="48"/>
      <x:c r="E280" s="52" t="str">
        <x:f>IF(B280="","",B280+SUM(C280)-SUM(D280))</x:f>
      </x:c>
      <x:c r="F280" s="53" t="str">
        <x:f>IF(OR(A280="",COUNT($B$8:$B$9)&lt;2,$B$9&lt;=0,$B$8&lt;0,$B$8&gt;1),"",$B$8/$B$9)</x:f>
      </x:c>
      <x:c r="G280" s="54" t="str">
        <x:f>IF(OR(E280="",F280=""),"",E280*F280)</x:f>
      </x:c>
      <x:c r="H280" s="55" t="str">
        <x:f>IF(A280="",IF(COUNTA(C280:D280)&gt;0,"Fuori anno",""),IF(OR(COUNT(C280:D280)&lt;&gt;COUNTA(C280:D280),C280&lt;0,D280&lt;0,E280&lt;0),"Da verificare",""))</x:f>
      </x:c>
    </x:row>
    <x:row r="281" ht="25" customHeight="1">
      <x:c r="A281" s="51" t="n">
        <x:f>IF(OR(NOT(ISNUMBER($B$5)),$B$5&lt;1900,$B$5&gt;2100),"",IF(DATE($B$5,1,1)+267&gt;DATE($B$5,12,31),"",DATE($B$5,1,1)+267))</x:f>
        <x:v>46290</x:v>
      </x:c>
      <x:c r="B281" s="52" t="str">
        <x:f>IF(OR(A281="",NOT(ISNUMBER($B$7))),"",E280)</x:f>
      </x:c>
      <x:c r="C281" s="48"/>
      <x:c r="D281" s="48"/>
      <x:c r="E281" s="52" t="str">
        <x:f>IF(B281="","",B281+SUM(C281)-SUM(D281))</x:f>
      </x:c>
      <x:c r="F281" s="53" t="str">
        <x:f>IF(OR(A281="",COUNT($B$8:$B$9)&lt;2,$B$9&lt;=0,$B$8&lt;0,$B$8&gt;1),"",$B$8/$B$9)</x:f>
      </x:c>
      <x:c r="G281" s="54" t="str">
        <x:f>IF(OR(E281="",F281=""),"",E281*F281)</x:f>
      </x:c>
      <x:c r="H281" s="55" t="str">
        <x:f>IF(A281="",IF(COUNTA(C281:D281)&gt;0,"Fuori anno",""),IF(OR(COUNT(C281:D281)&lt;&gt;COUNTA(C281:D281),C281&lt;0,D281&lt;0,E281&lt;0),"Da verificare",""))</x:f>
      </x:c>
    </x:row>
    <x:row r="282" ht="25" customHeight="1">
      <x:c r="A282" s="51" t="n">
        <x:f>IF(OR(NOT(ISNUMBER($B$5)),$B$5&lt;1900,$B$5&gt;2100),"",IF(DATE($B$5,1,1)+268&gt;DATE($B$5,12,31),"",DATE($B$5,1,1)+268))</x:f>
        <x:v>46291</x:v>
      </x:c>
      <x:c r="B282" s="52" t="str">
        <x:f>IF(OR(A282="",NOT(ISNUMBER($B$7))),"",E281)</x:f>
      </x:c>
      <x:c r="C282" s="48"/>
      <x:c r="D282" s="48"/>
      <x:c r="E282" s="52" t="str">
        <x:f>IF(B282="","",B282+SUM(C282)-SUM(D282))</x:f>
      </x:c>
      <x:c r="F282" s="53" t="str">
        <x:f>IF(OR(A282="",COUNT($B$8:$B$9)&lt;2,$B$9&lt;=0,$B$8&lt;0,$B$8&gt;1),"",$B$8/$B$9)</x:f>
      </x:c>
      <x:c r="G282" s="54" t="str">
        <x:f>IF(OR(E282="",F282=""),"",E282*F282)</x:f>
      </x:c>
      <x:c r="H282" s="55" t="str">
        <x:f>IF(A282="",IF(COUNTA(C282:D282)&gt;0,"Fuori anno",""),IF(OR(COUNT(C282:D282)&lt;&gt;COUNTA(C282:D282),C282&lt;0,D282&lt;0,E282&lt;0),"Da verificare",""))</x:f>
      </x:c>
    </x:row>
    <x:row r="283" ht="25" customHeight="1">
      <x:c r="A283" s="51" t="n">
        <x:f>IF(OR(NOT(ISNUMBER($B$5)),$B$5&lt;1900,$B$5&gt;2100),"",IF(DATE($B$5,1,1)+269&gt;DATE($B$5,12,31),"",DATE($B$5,1,1)+269))</x:f>
        <x:v>46292</x:v>
      </x:c>
      <x:c r="B283" s="52" t="str">
        <x:f>IF(OR(A283="",NOT(ISNUMBER($B$7))),"",E282)</x:f>
      </x:c>
      <x:c r="C283" s="48"/>
      <x:c r="D283" s="48"/>
      <x:c r="E283" s="52" t="str">
        <x:f>IF(B283="","",B283+SUM(C283)-SUM(D283))</x:f>
      </x:c>
      <x:c r="F283" s="53" t="str">
        <x:f>IF(OR(A283="",COUNT($B$8:$B$9)&lt;2,$B$9&lt;=0,$B$8&lt;0,$B$8&gt;1),"",$B$8/$B$9)</x:f>
      </x:c>
      <x:c r="G283" s="54" t="str">
        <x:f>IF(OR(E283="",F283=""),"",E283*F283)</x:f>
      </x:c>
      <x:c r="H283" s="55" t="str">
        <x:f>IF(A283="",IF(COUNTA(C283:D283)&gt;0,"Fuori anno",""),IF(OR(COUNT(C283:D283)&lt;&gt;COUNTA(C283:D283),C283&lt;0,D283&lt;0,E283&lt;0),"Da verificare",""))</x:f>
      </x:c>
    </x:row>
    <x:row r="284" ht="25" customHeight="1">
      <x:c r="A284" s="51" t="n">
        <x:f>IF(OR(NOT(ISNUMBER($B$5)),$B$5&lt;1900,$B$5&gt;2100),"",IF(DATE($B$5,1,1)+270&gt;DATE($B$5,12,31),"",DATE($B$5,1,1)+270))</x:f>
        <x:v>46293</x:v>
      </x:c>
      <x:c r="B284" s="52" t="str">
        <x:f>IF(OR(A284="",NOT(ISNUMBER($B$7))),"",E283)</x:f>
      </x:c>
      <x:c r="C284" s="48"/>
      <x:c r="D284" s="48"/>
      <x:c r="E284" s="52" t="str">
        <x:f>IF(B284="","",B284+SUM(C284)-SUM(D284))</x:f>
      </x:c>
      <x:c r="F284" s="53" t="str">
        <x:f>IF(OR(A284="",COUNT($B$8:$B$9)&lt;2,$B$9&lt;=0,$B$8&lt;0,$B$8&gt;1),"",$B$8/$B$9)</x:f>
      </x:c>
      <x:c r="G284" s="54" t="str">
        <x:f>IF(OR(E284="",F284=""),"",E284*F284)</x:f>
      </x:c>
      <x:c r="H284" s="55" t="str">
        <x:f>IF(A284="",IF(COUNTA(C284:D284)&gt;0,"Fuori anno",""),IF(OR(COUNT(C284:D284)&lt;&gt;COUNTA(C284:D284),C284&lt;0,D284&lt;0,E284&lt;0),"Da verificare",""))</x:f>
      </x:c>
    </x:row>
    <x:row r="285" ht="25" customHeight="1">
      <x:c r="A285" s="51" t="n">
        <x:f>IF(OR(NOT(ISNUMBER($B$5)),$B$5&lt;1900,$B$5&gt;2100),"",IF(DATE($B$5,1,1)+271&gt;DATE($B$5,12,31),"",DATE($B$5,1,1)+271))</x:f>
        <x:v>46294</x:v>
      </x:c>
      <x:c r="B285" s="52" t="str">
        <x:f>IF(OR(A285="",NOT(ISNUMBER($B$7))),"",E284)</x:f>
      </x:c>
      <x:c r="C285" s="48"/>
      <x:c r="D285" s="48"/>
      <x:c r="E285" s="52" t="str">
        <x:f>IF(B285="","",B285+SUM(C285)-SUM(D285))</x:f>
      </x:c>
      <x:c r="F285" s="53" t="str">
        <x:f>IF(OR(A285="",COUNT($B$8:$B$9)&lt;2,$B$9&lt;=0,$B$8&lt;0,$B$8&gt;1),"",$B$8/$B$9)</x:f>
      </x:c>
      <x:c r="G285" s="54" t="str">
        <x:f>IF(OR(E285="",F285=""),"",E285*F285)</x:f>
      </x:c>
      <x:c r="H285" s="55" t="str">
        <x:f>IF(A285="",IF(COUNTA(C285:D285)&gt;0,"Fuori anno",""),IF(OR(COUNT(C285:D285)&lt;&gt;COUNTA(C285:D285),C285&lt;0,D285&lt;0,E285&lt;0),"Da verificare",""))</x:f>
      </x:c>
    </x:row>
    <x:row r="286" ht="25" customHeight="1">
      <x:c r="A286" s="51" t="n">
        <x:f>IF(OR(NOT(ISNUMBER($B$5)),$B$5&lt;1900,$B$5&gt;2100),"",IF(DATE($B$5,1,1)+272&gt;DATE($B$5,12,31),"",DATE($B$5,1,1)+272))</x:f>
        <x:v>46295</x:v>
      </x:c>
      <x:c r="B286" s="52" t="str">
        <x:f>IF(OR(A286="",NOT(ISNUMBER($B$7))),"",E285)</x:f>
      </x:c>
      <x:c r="C286" s="48"/>
      <x:c r="D286" s="48"/>
      <x:c r="E286" s="52" t="str">
        <x:f>IF(B286="","",B286+SUM(C286)-SUM(D286))</x:f>
      </x:c>
      <x:c r="F286" s="53" t="str">
        <x:f>IF(OR(A286="",COUNT($B$8:$B$9)&lt;2,$B$9&lt;=0,$B$8&lt;0,$B$8&gt;1),"",$B$8/$B$9)</x:f>
      </x:c>
      <x:c r="G286" s="54" t="str">
        <x:f>IF(OR(E286="",F286=""),"",E286*F286)</x:f>
      </x:c>
      <x:c r="H286" s="55" t="str">
        <x:f>IF(A286="",IF(COUNTA(C286:D286)&gt;0,"Fuori anno",""),IF(OR(COUNT(C286:D286)&lt;&gt;COUNTA(C286:D286),C286&lt;0,D286&lt;0,E286&lt;0),"Da verificare",""))</x:f>
      </x:c>
    </x:row>
    <x:row r="287" ht="25" customHeight="1">
      <x:c r="A287" s="51" t="n">
        <x:f>IF(OR(NOT(ISNUMBER($B$5)),$B$5&lt;1900,$B$5&gt;2100),"",IF(DATE($B$5,1,1)+273&gt;DATE($B$5,12,31),"",DATE($B$5,1,1)+273))</x:f>
        <x:v>46296</x:v>
      </x:c>
      <x:c r="B287" s="52" t="str">
        <x:f>IF(OR(A287="",NOT(ISNUMBER($B$7))),"",E286)</x:f>
      </x:c>
      <x:c r="C287" s="48"/>
      <x:c r="D287" s="48"/>
      <x:c r="E287" s="52" t="str">
        <x:f>IF(B287="","",B287+SUM(C287)-SUM(D287))</x:f>
      </x:c>
      <x:c r="F287" s="53" t="str">
        <x:f>IF(OR(A287="",COUNT($B$8:$B$9)&lt;2,$B$9&lt;=0,$B$8&lt;0,$B$8&gt;1),"",$B$8/$B$9)</x:f>
      </x:c>
      <x:c r="G287" s="54" t="str">
        <x:f>IF(OR(E287="",F287=""),"",E287*F287)</x:f>
      </x:c>
      <x:c r="H287" s="55" t="str">
        <x:f>IF(A287="",IF(COUNTA(C287:D287)&gt;0,"Fuori anno",""),IF(OR(COUNT(C287:D287)&lt;&gt;COUNTA(C287:D287),C287&lt;0,D287&lt;0,E287&lt;0),"Da verificare",""))</x:f>
      </x:c>
    </x:row>
    <x:row r="288" ht="25" customHeight="1">
      <x:c r="A288" s="51" t="n">
        <x:f>IF(OR(NOT(ISNUMBER($B$5)),$B$5&lt;1900,$B$5&gt;2100),"",IF(DATE($B$5,1,1)+274&gt;DATE($B$5,12,31),"",DATE($B$5,1,1)+274))</x:f>
        <x:v>46297</x:v>
      </x:c>
      <x:c r="B288" s="52" t="str">
        <x:f>IF(OR(A288="",NOT(ISNUMBER($B$7))),"",E287)</x:f>
      </x:c>
      <x:c r="C288" s="48"/>
      <x:c r="D288" s="48"/>
      <x:c r="E288" s="52" t="str">
        <x:f>IF(B288="","",B288+SUM(C288)-SUM(D288))</x:f>
      </x:c>
      <x:c r="F288" s="53" t="str">
        <x:f>IF(OR(A288="",COUNT($B$8:$B$9)&lt;2,$B$9&lt;=0,$B$8&lt;0,$B$8&gt;1),"",$B$8/$B$9)</x:f>
      </x:c>
      <x:c r="G288" s="54" t="str">
        <x:f>IF(OR(E288="",F288=""),"",E288*F288)</x:f>
      </x:c>
      <x:c r="H288" s="55" t="str">
        <x:f>IF(A288="",IF(COUNTA(C288:D288)&gt;0,"Fuori anno",""),IF(OR(COUNT(C288:D288)&lt;&gt;COUNTA(C288:D288),C288&lt;0,D288&lt;0,E288&lt;0),"Da verificare",""))</x:f>
      </x:c>
    </x:row>
    <x:row r="289" ht="25" customHeight="1">
      <x:c r="A289" s="51" t="n">
        <x:f>IF(OR(NOT(ISNUMBER($B$5)),$B$5&lt;1900,$B$5&gt;2100),"",IF(DATE($B$5,1,1)+275&gt;DATE($B$5,12,31),"",DATE($B$5,1,1)+275))</x:f>
        <x:v>46298</x:v>
      </x:c>
      <x:c r="B289" s="52" t="str">
        <x:f>IF(OR(A289="",NOT(ISNUMBER($B$7))),"",E288)</x:f>
      </x:c>
      <x:c r="C289" s="48"/>
      <x:c r="D289" s="48"/>
      <x:c r="E289" s="52" t="str">
        <x:f>IF(B289="","",B289+SUM(C289)-SUM(D289))</x:f>
      </x:c>
      <x:c r="F289" s="53" t="str">
        <x:f>IF(OR(A289="",COUNT($B$8:$B$9)&lt;2,$B$9&lt;=0,$B$8&lt;0,$B$8&gt;1),"",$B$8/$B$9)</x:f>
      </x:c>
      <x:c r="G289" s="54" t="str">
        <x:f>IF(OR(E289="",F289=""),"",E289*F289)</x:f>
      </x:c>
      <x:c r="H289" s="55" t="str">
        <x:f>IF(A289="",IF(COUNTA(C289:D289)&gt;0,"Fuori anno",""),IF(OR(COUNT(C289:D289)&lt;&gt;COUNTA(C289:D289),C289&lt;0,D289&lt;0,E289&lt;0),"Da verificare",""))</x:f>
      </x:c>
    </x:row>
    <x:row r="290" ht="25" customHeight="1">
      <x:c r="A290" s="51" t="n">
        <x:f>IF(OR(NOT(ISNUMBER($B$5)),$B$5&lt;1900,$B$5&gt;2100),"",IF(DATE($B$5,1,1)+276&gt;DATE($B$5,12,31),"",DATE($B$5,1,1)+276))</x:f>
        <x:v>46299</x:v>
      </x:c>
      <x:c r="B290" s="52" t="str">
        <x:f>IF(OR(A290="",NOT(ISNUMBER($B$7))),"",E289)</x:f>
      </x:c>
      <x:c r="C290" s="48"/>
      <x:c r="D290" s="48"/>
      <x:c r="E290" s="52" t="str">
        <x:f>IF(B290="","",B290+SUM(C290)-SUM(D290))</x:f>
      </x:c>
      <x:c r="F290" s="53" t="str">
        <x:f>IF(OR(A290="",COUNT($B$8:$B$9)&lt;2,$B$9&lt;=0,$B$8&lt;0,$B$8&gt;1),"",$B$8/$B$9)</x:f>
      </x:c>
      <x:c r="G290" s="54" t="str">
        <x:f>IF(OR(E290="",F290=""),"",E290*F290)</x:f>
      </x:c>
      <x:c r="H290" s="55" t="str">
        <x:f>IF(A290="",IF(COUNTA(C290:D290)&gt;0,"Fuori anno",""),IF(OR(COUNT(C290:D290)&lt;&gt;COUNTA(C290:D290),C290&lt;0,D290&lt;0,E290&lt;0),"Da verificare",""))</x:f>
      </x:c>
    </x:row>
    <x:row r="291" ht="25" customHeight="1">
      <x:c r="A291" s="51" t="n">
        <x:f>IF(OR(NOT(ISNUMBER($B$5)),$B$5&lt;1900,$B$5&gt;2100),"",IF(DATE($B$5,1,1)+277&gt;DATE($B$5,12,31),"",DATE($B$5,1,1)+277))</x:f>
        <x:v>46300</x:v>
      </x:c>
      <x:c r="B291" s="52" t="str">
        <x:f>IF(OR(A291="",NOT(ISNUMBER($B$7))),"",E290)</x:f>
      </x:c>
      <x:c r="C291" s="48"/>
      <x:c r="D291" s="48"/>
      <x:c r="E291" s="52" t="str">
        <x:f>IF(B291="","",B291+SUM(C291)-SUM(D291))</x:f>
      </x:c>
      <x:c r="F291" s="53" t="str">
        <x:f>IF(OR(A291="",COUNT($B$8:$B$9)&lt;2,$B$9&lt;=0,$B$8&lt;0,$B$8&gt;1),"",$B$8/$B$9)</x:f>
      </x:c>
      <x:c r="G291" s="54" t="str">
        <x:f>IF(OR(E291="",F291=""),"",E291*F291)</x:f>
      </x:c>
      <x:c r="H291" s="55" t="str">
        <x:f>IF(A291="",IF(COUNTA(C291:D291)&gt;0,"Fuori anno",""),IF(OR(COUNT(C291:D291)&lt;&gt;COUNTA(C291:D291),C291&lt;0,D291&lt;0,E291&lt;0),"Da verificare",""))</x:f>
      </x:c>
    </x:row>
    <x:row r="292" ht="25" customHeight="1">
      <x:c r="A292" s="51" t="n">
        <x:f>IF(OR(NOT(ISNUMBER($B$5)),$B$5&lt;1900,$B$5&gt;2100),"",IF(DATE($B$5,1,1)+278&gt;DATE($B$5,12,31),"",DATE($B$5,1,1)+278))</x:f>
        <x:v>46301</x:v>
      </x:c>
      <x:c r="B292" s="52" t="str">
        <x:f>IF(OR(A292="",NOT(ISNUMBER($B$7))),"",E291)</x:f>
      </x:c>
      <x:c r="C292" s="48"/>
      <x:c r="D292" s="48"/>
      <x:c r="E292" s="52" t="str">
        <x:f>IF(B292="","",B292+SUM(C292)-SUM(D292))</x:f>
      </x:c>
      <x:c r="F292" s="53" t="str">
        <x:f>IF(OR(A292="",COUNT($B$8:$B$9)&lt;2,$B$9&lt;=0,$B$8&lt;0,$B$8&gt;1),"",$B$8/$B$9)</x:f>
      </x:c>
      <x:c r="G292" s="54" t="str">
        <x:f>IF(OR(E292="",F292=""),"",E292*F292)</x:f>
      </x:c>
      <x:c r="H292" s="55" t="str">
        <x:f>IF(A292="",IF(COUNTA(C292:D292)&gt;0,"Fuori anno",""),IF(OR(COUNT(C292:D292)&lt;&gt;COUNTA(C292:D292),C292&lt;0,D292&lt;0,E292&lt;0),"Da verificare",""))</x:f>
      </x:c>
    </x:row>
    <x:row r="293" ht="25" customHeight="1">
      <x:c r="A293" s="51" t="n">
        <x:f>IF(OR(NOT(ISNUMBER($B$5)),$B$5&lt;1900,$B$5&gt;2100),"",IF(DATE($B$5,1,1)+279&gt;DATE($B$5,12,31),"",DATE($B$5,1,1)+279))</x:f>
        <x:v>46302</x:v>
      </x:c>
      <x:c r="B293" s="52" t="str">
        <x:f>IF(OR(A293="",NOT(ISNUMBER($B$7))),"",E292)</x:f>
      </x:c>
      <x:c r="C293" s="48"/>
      <x:c r="D293" s="48"/>
      <x:c r="E293" s="52" t="str">
        <x:f>IF(B293="","",B293+SUM(C293)-SUM(D293))</x:f>
      </x:c>
      <x:c r="F293" s="53" t="str">
        <x:f>IF(OR(A293="",COUNT($B$8:$B$9)&lt;2,$B$9&lt;=0,$B$8&lt;0,$B$8&gt;1),"",$B$8/$B$9)</x:f>
      </x:c>
      <x:c r="G293" s="54" t="str">
        <x:f>IF(OR(E293="",F293=""),"",E293*F293)</x:f>
      </x:c>
      <x:c r="H293" s="55" t="str">
        <x:f>IF(A293="",IF(COUNTA(C293:D293)&gt;0,"Fuori anno",""),IF(OR(COUNT(C293:D293)&lt;&gt;COUNTA(C293:D293),C293&lt;0,D293&lt;0,E293&lt;0),"Da verificare",""))</x:f>
      </x:c>
    </x:row>
    <x:row r="294" ht="25" customHeight="1">
      <x:c r="A294" s="51" t="n">
        <x:f>IF(OR(NOT(ISNUMBER($B$5)),$B$5&lt;1900,$B$5&gt;2100),"",IF(DATE($B$5,1,1)+280&gt;DATE($B$5,12,31),"",DATE($B$5,1,1)+280))</x:f>
        <x:v>46303</x:v>
      </x:c>
      <x:c r="B294" s="52" t="str">
        <x:f>IF(OR(A294="",NOT(ISNUMBER($B$7))),"",E293)</x:f>
      </x:c>
      <x:c r="C294" s="48"/>
      <x:c r="D294" s="48"/>
      <x:c r="E294" s="52" t="str">
        <x:f>IF(B294="","",B294+SUM(C294)-SUM(D294))</x:f>
      </x:c>
      <x:c r="F294" s="53" t="str">
        <x:f>IF(OR(A294="",COUNT($B$8:$B$9)&lt;2,$B$9&lt;=0,$B$8&lt;0,$B$8&gt;1),"",$B$8/$B$9)</x:f>
      </x:c>
      <x:c r="G294" s="54" t="str">
        <x:f>IF(OR(E294="",F294=""),"",E294*F294)</x:f>
      </x:c>
      <x:c r="H294" s="55" t="str">
        <x:f>IF(A294="",IF(COUNTA(C294:D294)&gt;0,"Fuori anno",""),IF(OR(COUNT(C294:D294)&lt;&gt;COUNTA(C294:D294),C294&lt;0,D294&lt;0,E294&lt;0),"Da verificare",""))</x:f>
      </x:c>
    </x:row>
    <x:row r="295" ht="25" customHeight="1">
      <x:c r="A295" s="51" t="n">
        <x:f>IF(OR(NOT(ISNUMBER($B$5)),$B$5&lt;1900,$B$5&gt;2100),"",IF(DATE($B$5,1,1)+281&gt;DATE($B$5,12,31),"",DATE($B$5,1,1)+281))</x:f>
        <x:v>46304</x:v>
      </x:c>
      <x:c r="B295" s="52" t="str">
        <x:f>IF(OR(A295="",NOT(ISNUMBER($B$7))),"",E294)</x:f>
      </x:c>
      <x:c r="C295" s="48"/>
      <x:c r="D295" s="48"/>
      <x:c r="E295" s="52" t="str">
        <x:f>IF(B295="","",B295+SUM(C295)-SUM(D295))</x:f>
      </x:c>
      <x:c r="F295" s="53" t="str">
        <x:f>IF(OR(A295="",COUNT($B$8:$B$9)&lt;2,$B$9&lt;=0,$B$8&lt;0,$B$8&gt;1),"",$B$8/$B$9)</x:f>
      </x:c>
      <x:c r="G295" s="54" t="str">
        <x:f>IF(OR(E295="",F295=""),"",E295*F295)</x:f>
      </x:c>
      <x:c r="H295" s="55" t="str">
        <x:f>IF(A295="",IF(COUNTA(C295:D295)&gt;0,"Fuori anno",""),IF(OR(COUNT(C295:D295)&lt;&gt;COUNTA(C295:D295),C295&lt;0,D295&lt;0,E295&lt;0),"Da verificare",""))</x:f>
      </x:c>
    </x:row>
    <x:row r="296" ht="25" customHeight="1">
      <x:c r="A296" s="51" t="n">
        <x:f>IF(OR(NOT(ISNUMBER($B$5)),$B$5&lt;1900,$B$5&gt;2100),"",IF(DATE($B$5,1,1)+282&gt;DATE($B$5,12,31),"",DATE($B$5,1,1)+282))</x:f>
        <x:v>46305</x:v>
      </x:c>
      <x:c r="B296" s="52" t="str">
        <x:f>IF(OR(A296="",NOT(ISNUMBER($B$7))),"",E295)</x:f>
      </x:c>
      <x:c r="C296" s="48"/>
      <x:c r="D296" s="48"/>
      <x:c r="E296" s="52" t="str">
        <x:f>IF(B296="","",B296+SUM(C296)-SUM(D296))</x:f>
      </x:c>
      <x:c r="F296" s="53" t="str">
        <x:f>IF(OR(A296="",COUNT($B$8:$B$9)&lt;2,$B$9&lt;=0,$B$8&lt;0,$B$8&gt;1),"",$B$8/$B$9)</x:f>
      </x:c>
      <x:c r="G296" s="54" t="str">
        <x:f>IF(OR(E296="",F296=""),"",E296*F296)</x:f>
      </x:c>
      <x:c r="H296" s="55" t="str">
        <x:f>IF(A296="",IF(COUNTA(C296:D296)&gt;0,"Fuori anno",""),IF(OR(COUNT(C296:D296)&lt;&gt;COUNTA(C296:D296),C296&lt;0,D296&lt;0,E296&lt;0),"Da verificare",""))</x:f>
      </x:c>
    </x:row>
    <x:row r="297" ht="25" customHeight="1">
      <x:c r="A297" s="51" t="n">
        <x:f>IF(OR(NOT(ISNUMBER($B$5)),$B$5&lt;1900,$B$5&gt;2100),"",IF(DATE($B$5,1,1)+283&gt;DATE($B$5,12,31),"",DATE($B$5,1,1)+283))</x:f>
        <x:v>46306</x:v>
      </x:c>
      <x:c r="B297" s="52" t="str">
        <x:f>IF(OR(A297="",NOT(ISNUMBER($B$7))),"",E296)</x:f>
      </x:c>
      <x:c r="C297" s="48"/>
      <x:c r="D297" s="48"/>
      <x:c r="E297" s="52" t="str">
        <x:f>IF(B297="","",B297+SUM(C297)-SUM(D297))</x:f>
      </x:c>
      <x:c r="F297" s="53" t="str">
        <x:f>IF(OR(A297="",COUNT($B$8:$B$9)&lt;2,$B$9&lt;=0,$B$8&lt;0,$B$8&gt;1),"",$B$8/$B$9)</x:f>
      </x:c>
      <x:c r="G297" s="54" t="str">
        <x:f>IF(OR(E297="",F297=""),"",E297*F297)</x:f>
      </x:c>
      <x:c r="H297" s="55" t="str">
        <x:f>IF(A297="",IF(COUNTA(C297:D297)&gt;0,"Fuori anno",""),IF(OR(COUNT(C297:D297)&lt;&gt;COUNTA(C297:D297),C297&lt;0,D297&lt;0,E297&lt;0),"Da verificare",""))</x:f>
      </x:c>
    </x:row>
    <x:row r="298" ht="25" customHeight="1">
      <x:c r="A298" s="51" t="n">
        <x:f>IF(OR(NOT(ISNUMBER($B$5)),$B$5&lt;1900,$B$5&gt;2100),"",IF(DATE($B$5,1,1)+284&gt;DATE($B$5,12,31),"",DATE($B$5,1,1)+284))</x:f>
        <x:v>46307</x:v>
      </x:c>
      <x:c r="B298" s="52" t="str">
        <x:f>IF(OR(A298="",NOT(ISNUMBER($B$7))),"",E297)</x:f>
      </x:c>
      <x:c r="C298" s="48"/>
      <x:c r="D298" s="48"/>
      <x:c r="E298" s="52" t="str">
        <x:f>IF(B298="","",B298+SUM(C298)-SUM(D298))</x:f>
      </x:c>
      <x:c r="F298" s="53" t="str">
        <x:f>IF(OR(A298="",COUNT($B$8:$B$9)&lt;2,$B$9&lt;=0,$B$8&lt;0,$B$8&gt;1),"",$B$8/$B$9)</x:f>
      </x:c>
      <x:c r="G298" s="54" t="str">
        <x:f>IF(OR(E298="",F298=""),"",E298*F298)</x:f>
      </x:c>
      <x:c r="H298" s="55" t="str">
        <x:f>IF(A298="",IF(COUNTA(C298:D298)&gt;0,"Fuori anno",""),IF(OR(COUNT(C298:D298)&lt;&gt;COUNTA(C298:D298),C298&lt;0,D298&lt;0,E298&lt;0),"Da verificare",""))</x:f>
      </x:c>
    </x:row>
    <x:row r="299" ht="25" customHeight="1">
      <x:c r="A299" s="51" t="n">
        <x:f>IF(OR(NOT(ISNUMBER($B$5)),$B$5&lt;1900,$B$5&gt;2100),"",IF(DATE($B$5,1,1)+285&gt;DATE($B$5,12,31),"",DATE($B$5,1,1)+285))</x:f>
        <x:v>46308</x:v>
      </x:c>
      <x:c r="B299" s="52" t="str">
        <x:f>IF(OR(A299="",NOT(ISNUMBER($B$7))),"",E298)</x:f>
      </x:c>
      <x:c r="C299" s="48"/>
      <x:c r="D299" s="48"/>
      <x:c r="E299" s="52" t="str">
        <x:f>IF(B299="","",B299+SUM(C299)-SUM(D299))</x:f>
      </x:c>
      <x:c r="F299" s="53" t="str">
        <x:f>IF(OR(A299="",COUNT($B$8:$B$9)&lt;2,$B$9&lt;=0,$B$8&lt;0,$B$8&gt;1),"",$B$8/$B$9)</x:f>
      </x:c>
      <x:c r="G299" s="54" t="str">
        <x:f>IF(OR(E299="",F299=""),"",E299*F299)</x:f>
      </x:c>
      <x:c r="H299" s="55" t="str">
        <x:f>IF(A299="",IF(COUNTA(C299:D299)&gt;0,"Fuori anno",""),IF(OR(COUNT(C299:D299)&lt;&gt;COUNTA(C299:D299),C299&lt;0,D299&lt;0,E299&lt;0),"Da verificare",""))</x:f>
      </x:c>
    </x:row>
    <x:row r="300" ht="25" customHeight="1">
      <x:c r="A300" s="51" t="n">
        <x:f>IF(OR(NOT(ISNUMBER($B$5)),$B$5&lt;1900,$B$5&gt;2100),"",IF(DATE($B$5,1,1)+286&gt;DATE($B$5,12,31),"",DATE($B$5,1,1)+286))</x:f>
        <x:v>46309</x:v>
      </x:c>
      <x:c r="B300" s="52" t="str">
        <x:f>IF(OR(A300="",NOT(ISNUMBER($B$7))),"",E299)</x:f>
      </x:c>
      <x:c r="C300" s="48"/>
      <x:c r="D300" s="48"/>
      <x:c r="E300" s="52" t="str">
        <x:f>IF(B300="","",B300+SUM(C300)-SUM(D300))</x:f>
      </x:c>
      <x:c r="F300" s="53" t="str">
        <x:f>IF(OR(A300="",COUNT($B$8:$B$9)&lt;2,$B$9&lt;=0,$B$8&lt;0,$B$8&gt;1),"",$B$8/$B$9)</x:f>
      </x:c>
      <x:c r="G300" s="54" t="str">
        <x:f>IF(OR(E300="",F300=""),"",E300*F300)</x:f>
      </x:c>
      <x:c r="H300" s="55" t="str">
        <x:f>IF(A300="",IF(COUNTA(C300:D300)&gt;0,"Fuori anno",""),IF(OR(COUNT(C300:D300)&lt;&gt;COUNTA(C300:D300),C300&lt;0,D300&lt;0,E300&lt;0),"Da verificare",""))</x:f>
      </x:c>
    </x:row>
    <x:row r="301" ht="25" customHeight="1">
      <x:c r="A301" s="51" t="n">
        <x:f>IF(OR(NOT(ISNUMBER($B$5)),$B$5&lt;1900,$B$5&gt;2100),"",IF(DATE($B$5,1,1)+287&gt;DATE($B$5,12,31),"",DATE($B$5,1,1)+287))</x:f>
        <x:v>46310</x:v>
      </x:c>
      <x:c r="B301" s="52" t="str">
        <x:f>IF(OR(A301="",NOT(ISNUMBER($B$7))),"",E300)</x:f>
      </x:c>
      <x:c r="C301" s="48"/>
      <x:c r="D301" s="48"/>
      <x:c r="E301" s="52" t="str">
        <x:f>IF(B301="","",B301+SUM(C301)-SUM(D301))</x:f>
      </x:c>
      <x:c r="F301" s="53" t="str">
        <x:f>IF(OR(A301="",COUNT($B$8:$B$9)&lt;2,$B$9&lt;=0,$B$8&lt;0,$B$8&gt;1),"",$B$8/$B$9)</x:f>
      </x:c>
      <x:c r="G301" s="54" t="str">
        <x:f>IF(OR(E301="",F301=""),"",E301*F301)</x:f>
      </x:c>
      <x:c r="H301" s="55" t="str">
        <x:f>IF(A301="",IF(COUNTA(C301:D301)&gt;0,"Fuori anno",""),IF(OR(COUNT(C301:D301)&lt;&gt;COUNTA(C301:D301),C301&lt;0,D301&lt;0,E301&lt;0),"Da verificare",""))</x:f>
      </x:c>
    </x:row>
    <x:row r="302" ht="25" customHeight="1">
      <x:c r="A302" s="51" t="n">
        <x:f>IF(OR(NOT(ISNUMBER($B$5)),$B$5&lt;1900,$B$5&gt;2100),"",IF(DATE($B$5,1,1)+288&gt;DATE($B$5,12,31),"",DATE($B$5,1,1)+288))</x:f>
        <x:v>46311</x:v>
      </x:c>
      <x:c r="B302" s="52" t="str">
        <x:f>IF(OR(A302="",NOT(ISNUMBER($B$7))),"",E301)</x:f>
      </x:c>
      <x:c r="C302" s="48"/>
      <x:c r="D302" s="48"/>
      <x:c r="E302" s="52" t="str">
        <x:f>IF(B302="","",B302+SUM(C302)-SUM(D302))</x:f>
      </x:c>
      <x:c r="F302" s="53" t="str">
        <x:f>IF(OR(A302="",COUNT($B$8:$B$9)&lt;2,$B$9&lt;=0,$B$8&lt;0,$B$8&gt;1),"",$B$8/$B$9)</x:f>
      </x:c>
      <x:c r="G302" s="54" t="str">
        <x:f>IF(OR(E302="",F302=""),"",E302*F302)</x:f>
      </x:c>
      <x:c r="H302" s="55" t="str">
        <x:f>IF(A302="",IF(COUNTA(C302:D302)&gt;0,"Fuori anno",""),IF(OR(COUNT(C302:D302)&lt;&gt;COUNTA(C302:D302),C302&lt;0,D302&lt;0,E302&lt;0),"Da verificare",""))</x:f>
      </x:c>
    </x:row>
    <x:row r="303" ht="25" customHeight="1">
      <x:c r="A303" s="51" t="n">
        <x:f>IF(OR(NOT(ISNUMBER($B$5)),$B$5&lt;1900,$B$5&gt;2100),"",IF(DATE($B$5,1,1)+289&gt;DATE($B$5,12,31),"",DATE($B$5,1,1)+289))</x:f>
        <x:v>46312</x:v>
      </x:c>
      <x:c r="B303" s="52" t="str">
        <x:f>IF(OR(A303="",NOT(ISNUMBER($B$7))),"",E302)</x:f>
      </x:c>
      <x:c r="C303" s="48"/>
      <x:c r="D303" s="48"/>
      <x:c r="E303" s="52" t="str">
        <x:f>IF(B303="","",B303+SUM(C303)-SUM(D303))</x:f>
      </x:c>
      <x:c r="F303" s="53" t="str">
        <x:f>IF(OR(A303="",COUNT($B$8:$B$9)&lt;2,$B$9&lt;=0,$B$8&lt;0,$B$8&gt;1),"",$B$8/$B$9)</x:f>
      </x:c>
      <x:c r="G303" s="54" t="str">
        <x:f>IF(OR(E303="",F303=""),"",E303*F303)</x:f>
      </x:c>
      <x:c r="H303" s="55" t="str">
        <x:f>IF(A303="",IF(COUNTA(C303:D303)&gt;0,"Fuori anno",""),IF(OR(COUNT(C303:D303)&lt;&gt;COUNTA(C303:D303),C303&lt;0,D303&lt;0,E303&lt;0),"Da verificare",""))</x:f>
      </x:c>
    </x:row>
    <x:row r="304" ht="25" customHeight="1">
      <x:c r="A304" s="51" t="n">
        <x:f>IF(OR(NOT(ISNUMBER($B$5)),$B$5&lt;1900,$B$5&gt;2100),"",IF(DATE($B$5,1,1)+290&gt;DATE($B$5,12,31),"",DATE($B$5,1,1)+290))</x:f>
        <x:v>46313</x:v>
      </x:c>
      <x:c r="B304" s="52" t="str">
        <x:f>IF(OR(A304="",NOT(ISNUMBER($B$7))),"",E303)</x:f>
      </x:c>
      <x:c r="C304" s="48"/>
      <x:c r="D304" s="48"/>
      <x:c r="E304" s="52" t="str">
        <x:f>IF(B304="","",B304+SUM(C304)-SUM(D304))</x:f>
      </x:c>
      <x:c r="F304" s="53" t="str">
        <x:f>IF(OR(A304="",COUNT($B$8:$B$9)&lt;2,$B$9&lt;=0,$B$8&lt;0,$B$8&gt;1),"",$B$8/$B$9)</x:f>
      </x:c>
      <x:c r="G304" s="54" t="str">
        <x:f>IF(OR(E304="",F304=""),"",E304*F304)</x:f>
      </x:c>
      <x:c r="H304" s="55" t="str">
        <x:f>IF(A304="",IF(COUNTA(C304:D304)&gt;0,"Fuori anno",""),IF(OR(COUNT(C304:D304)&lt;&gt;COUNTA(C304:D304),C304&lt;0,D304&lt;0,E304&lt;0),"Da verificare",""))</x:f>
      </x:c>
    </x:row>
    <x:row r="305" ht="25" customHeight="1">
      <x:c r="A305" s="51" t="n">
        <x:f>IF(OR(NOT(ISNUMBER($B$5)),$B$5&lt;1900,$B$5&gt;2100),"",IF(DATE($B$5,1,1)+291&gt;DATE($B$5,12,31),"",DATE($B$5,1,1)+291))</x:f>
        <x:v>46314</x:v>
      </x:c>
      <x:c r="B305" s="52" t="str">
        <x:f>IF(OR(A305="",NOT(ISNUMBER($B$7))),"",E304)</x:f>
      </x:c>
      <x:c r="C305" s="48"/>
      <x:c r="D305" s="48"/>
      <x:c r="E305" s="52" t="str">
        <x:f>IF(B305="","",B305+SUM(C305)-SUM(D305))</x:f>
      </x:c>
      <x:c r="F305" s="53" t="str">
        <x:f>IF(OR(A305="",COUNT($B$8:$B$9)&lt;2,$B$9&lt;=0,$B$8&lt;0,$B$8&gt;1),"",$B$8/$B$9)</x:f>
      </x:c>
      <x:c r="G305" s="54" t="str">
        <x:f>IF(OR(E305="",F305=""),"",E305*F305)</x:f>
      </x:c>
      <x:c r="H305" s="55" t="str">
        <x:f>IF(A305="",IF(COUNTA(C305:D305)&gt;0,"Fuori anno",""),IF(OR(COUNT(C305:D305)&lt;&gt;COUNTA(C305:D305),C305&lt;0,D305&lt;0,E305&lt;0),"Da verificare",""))</x:f>
      </x:c>
    </x:row>
    <x:row r="306" ht="25" customHeight="1">
      <x:c r="A306" s="51" t="n">
        <x:f>IF(OR(NOT(ISNUMBER($B$5)),$B$5&lt;1900,$B$5&gt;2100),"",IF(DATE($B$5,1,1)+292&gt;DATE($B$5,12,31),"",DATE($B$5,1,1)+292))</x:f>
        <x:v>46315</x:v>
      </x:c>
      <x:c r="B306" s="52" t="str">
        <x:f>IF(OR(A306="",NOT(ISNUMBER($B$7))),"",E305)</x:f>
      </x:c>
      <x:c r="C306" s="48"/>
      <x:c r="D306" s="48"/>
      <x:c r="E306" s="52" t="str">
        <x:f>IF(B306="","",B306+SUM(C306)-SUM(D306))</x:f>
      </x:c>
      <x:c r="F306" s="53" t="str">
        <x:f>IF(OR(A306="",COUNT($B$8:$B$9)&lt;2,$B$9&lt;=0,$B$8&lt;0,$B$8&gt;1),"",$B$8/$B$9)</x:f>
      </x:c>
      <x:c r="G306" s="54" t="str">
        <x:f>IF(OR(E306="",F306=""),"",E306*F306)</x:f>
      </x:c>
      <x:c r="H306" s="55" t="str">
        <x:f>IF(A306="",IF(COUNTA(C306:D306)&gt;0,"Fuori anno",""),IF(OR(COUNT(C306:D306)&lt;&gt;COUNTA(C306:D306),C306&lt;0,D306&lt;0,E306&lt;0),"Da verificare",""))</x:f>
      </x:c>
    </x:row>
    <x:row r="307" ht="25" customHeight="1">
      <x:c r="A307" s="51" t="n">
        <x:f>IF(OR(NOT(ISNUMBER($B$5)),$B$5&lt;1900,$B$5&gt;2100),"",IF(DATE($B$5,1,1)+293&gt;DATE($B$5,12,31),"",DATE($B$5,1,1)+293))</x:f>
        <x:v>46316</x:v>
      </x:c>
      <x:c r="B307" s="52" t="str">
        <x:f>IF(OR(A307="",NOT(ISNUMBER($B$7))),"",E306)</x:f>
      </x:c>
      <x:c r="C307" s="48"/>
      <x:c r="D307" s="48"/>
      <x:c r="E307" s="52" t="str">
        <x:f>IF(B307="","",B307+SUM(C307)-SUM(D307))</x:f>
      </x:c>
      <x:c r="F307" s="53" t="str">
        <x:f>IF(OR(A307="",COUNT($B$8:$B$9)&lt;2,$B$9&lt;=0,$B$8&lt;0,$B$8&gt;1),"",$B$8/$B$9)</x:f>
      </x:c>
      <x:c r="G307" s="54" t="str">
        <x:f>IF(OR(E307="",F307=""),"",E307*F307)</x:f>
      </x:c>
      <x:c r="H307" s="55" t="str">
        <x:f>IF(A307="",IF(COUNTA(C307:D307)&gt;0,"Fuori anno",""),IF(OR(COUNT(C307:D307)&lt;&gt;COUNTA(C307:D307),C307&lt;0,D307&lt;0,E307&lt;0),"Da verificare",""))</x:f>
      </x:c>
    </x:row>
    <x:row r="308" ht="25" customHeight="1">
      <x:c r="A308" s="51" t="n">
        <x:f>IF(OR(NOT(ISNUMBER($B$5)),$B$5&lt;1900,$B$5&gt;2100),"",IF(DATE($B$5,1,1)+294&gt;DATE($B$5,12,31),"",DATE($B$5,1,1)+294))</x:f>
        <x:v>46317</x:v>
      </x:c>
      <x:c r="B308" s="52" t="str">
        <x:f>IF(OR(A308="",NOT(ISNUMBER($B$7))),"",E307)</x:f>
      </x:c>
      <x:c r="C308" s="48"/>
      <x:c r="D308" s="48"/>
      <x:c r="E308" s="52" t="str">
        <x:f>IF(B308="","",B308+SUM(C308)-SUM(D308))</x:f>
      </x:c>
      <x:c r="F308" s="53" t="str">
        <x:f>IF(OR(A308="",COUNT($B$8:$B$9)&lt;2,$B$9&lt;=0,$B$8&lt;0,$B$8&gt;1),"",$B$8/$B$9)</x:f>
      </x:c>
      <x:c r="G308" s="54" t="str">
        <x:f>IF(OR(E308="",F308=""),"",E308*F308)</x:f>
      </x:c>
      <x:c r="H308" s="55" t="str">
        <x:f>IF(A308="",IF(COUNTA(C308:D308)&gt;0,"Fuori anno",""),IF(OR(COUNT(C308:D308)&lt;&gt;COUNTA(C308:D308),C308&lt;0,D308&lt;0,E308&lt;0),"Da verificare",""))</x:f>
      </x:c>
    </x:row>
    <x:row r="309" ht="25" customHeight="1">
      <x:c r="A309" s="51" t="n">
        <x:f>IF(OR(NOT(ISNUMBER($B$5)),$B$5&lt;1900,$B$5&gt;2100),"",IF(DATE($B$5,1,1)+295&gt;DATE($B$5,12,31),"",DATE($B$5,1,1)+295))</x:f>
        <x:v>46318</x:v>
      </x:c>
      <x:c r="B309" s="52" t="str">
        <x:f>IF(OR(A309="",NOT(ISNUMBER($B$7))),"",E308)</x:f>
      </x:c>
      <x:c r="C309" s="48"/>
      <x:c r="D309" s="48"/>
      <x:c r="E309" s="52" t="str">
        <x:f>IF(B309="","",B309+SUM(C309)-SUM(D309))</x:f>
      </x:c>
      <x:c r="F309" s="53" t="str">
        <x:f>IF(OR(A309="",COUNT($B$8:$B$9)&lt;2,$B$9&lt;=0,$B$8&lt;0,$B$8&gt;1),"",$B$8/$B$9)</x:f>
      </x:c>
      <x:c r="G309" s="54" t="str">
        <x:f>IF(OR(E309="",F309=""),"",E309*F309)</x:f>
      </x:c>
      <x:c r="H309" s="55" t="str">
        <x:f>IF(A309="",IF(COUNTA(C309:D309)&gt;0,"Fuori anno",""),IF(OR(COUNT(C309:D309)&lt;&gt;COUNTA(C309:D309),C309&lt;0,D309&lt;0,E309&lt;0),"Da verificare",""))</x:f>
      </x:c>
    </x:row>
    <x:row r="310" ht="25" customHeight="1">
      <x:c r="A310" s="51" t="n">
        <x:f>IF(OR(NOT(ISNUMBER($B$5)),$B$5&lt;1900,$B$5&gt;2100),"",IF(DATE($B$5,1,1)+296&gt;DATE($B$5,12,31),"",DATE($B$5,1,1)+296))</x:f>
        <x:v>46319</x:v>
      </x:c>
      <x:c r="B310" s="52" t="str">
        <x:f>IF(OR(A310="",NOT(ISNUMBER($B$7))),"",E309)</x:f>
      </x:c>
      <x:c r="C310" s="48"/>
      <x:c r="D310" s="48"/>
      <x:c r="E310" s="52" t="str">
        <x:f>IF(B310="","",B310+SUM(C310)-SUM(D310))</x:f>
      </x:c>
      <x:c r="F310" s="53" t="str">
        <x:f>IF(OR(A310="",COUNT($B$8:$B$9)&lt;2,$B$9&lt;=0,$B$8&lt;0,$B$8&gt;1),"",$B$8/$B$9)</x:f>
      </x:c>
      <x:c r="G310" s="54" t="str">
        <x:f>IF(OR(E310="",F310=""),"",E310*F310)</x:f>
      </x:c>
      <x:c r="H310" s="55" t="str">
        <x:f>IF(A310="",IF(COUNTA(C310:D310)&gt;0,"Fuori anno",""),IF(OR(COUNT(C310:D310)&lt;&gt;COUNTA(C310:D310),C310&lt;0,D310&lt;0,E310&lt;0),"Da verificare",""))</x:f>
      </x:c>
    </x:row>
    <x:row r="311" ht="25" customHeight="1">
      <x:c r="A311" s="51" t="n">
        <x:f>IF(OR(NOT(ISNUMBER($B$5)),$B$5&lt;1900,$B$5&gt;2100),"",IF(DATE($B$5,1,1)+297&gt;DATE($B$5,12,31),"",DATE($B$5,1,1)+297))</x:f>
        <x:v>46320</x:v>
      </x:c>
      <x:c r="B311" s="52" t="str">
        <x:f>IF(OR(A311="",NOT(ISNUMBER($B$7))),"",E310)</x:f>
      </x:c>
      <x:c r="C311" s="48"/>
      <x:c r="D311" s="48"/>
      <x:c r="E311" s="52" t="str">
        <x:f>IF(B311="","",B311+SUM(C311)-SUM(D311))</x:f>
      </x:c>
      <x:c r="F311" s="53" t="str">
        <x:f>IF(OR(A311="",COUNT($B$8:$B$9)&lt;2,$B$9&lt;=0,$B$8&lt;0,$B$8&gt;1),"",$B$8/$B$9)</x:f>
      </x:c>
      <x:c r="G311" s="54" t="str">
        <x:f>IF(OR(E311="",F311=""),"",E311*F311)</x:f>
      </x:c>
      <x:c r="H311" s="55" t="str">
        <x:f>IF(A311="",IF(COUNTA(C311:D311)&gt;0,"Fuori anno",""),IF(OR(COUNT(C311:D311)&lt;&gt;COUNTA(C311:D311),C311&lt;0,D311&lt;0,E311&lt;0),"Da verificare",""))</x:f>
      </x:c>
    </x:row>
    <x:row r="312" ht="25" customHeight="1">
      <x:c r="A312" s="51" t="n">
        <x:f>IF(OR(NOT(ISNUMBER($B$5)),$B$5&lt;1900,$B$5&gt;2100),"",IF(DATE($B$5,1,1)+298&gt;DATE($B$5,12,31),"",DATE($B$5,1,1)+298))</x:f>
        <x:v>46321</x:v>
      </x:c>
      <x:c r="B312" s="52" t="str">
        <x:f>IF(OR(A312="",NOT(ISNUMBER($B$7))),"",E311)</x:f>
      </x:c>
      <x:c r="C312" s="48"/>
      <x:c r="D312" s="48"/>
      <x:c r="E312" s="52" t="str">
        <x:f>IF(B312="","",B312+SUM(C312)-SUM(D312))</x:f>
      </x:c>
      <x:c r="F312" s="53" t="str">
        <x:f>IF(OR(A312="",COUNT($B$8:$B$9)&lt;2,$B$9&lt;=0,$B$8&lt;0,$B$8&gt;1),"",$B$8/$B$9)</x:f>
      </x:c>
      <x:c r="G312" s="54" t="str">
        <x:f>IF(OR(E312="",F312=""),"",E312*F312)</x:f>
      </x:c>
      <x:c r="H312" s="55" t="str">
        <x:f>IF(A312="",IF(COUNTA(C312:D312)&gt;0,"Fuori anno",""),IF(OR(COUNT(C312:D312)&lt;&gt;COUNTA(C312:D312),C312&lt;0,D312&lt;0,E312&lt;0),"Da verificare",""))</x:f>
      </x:c>
    </x:row>
    <x:row r="313" ht="25" customHeight="1">
      <x:c r="A313" s="51" t="n">
        <x:f>IF(OR(NOT(ISNUMBER($B$5)),$B$5&lt;1900,$B$5&gt;2100),"",IF(DATE($B$5,1,1)+299&gt;DATE($B$5,12,31),"",DATE($B$5,1,1)+299))</x:f>
        <x:v>46322</x:v>
      </x:c>
      <x:c r="B313" s="52" t="str">
        <x:f>IF(OR(A313="",NOT(ISNUMBER($B$7))),"",E312)</x:f>
      </x:c>
      <x:c r="C313" s="48"/>
      <x:c r="D313" s="48"/>
      <x:c r="E313" s="52" t="str">
        <x:f>IF(B313="","",B313+SUM(C313)-SUM(D313))</x:f>
      </x:c>
      <x:c r="F313" s="53" t="str">
        <x:f>IF(OR(A313="",COUNT($B$8:$B$9)&lt;2,$B$9&lt;=0,$B$8&lt;0,$B$8&gt;1),"",$B$8/$B$9)</x:f>
      </x:c>
      <x:c r="G313" s="54" t="str">
        <x:f>IF(OR(E313="",F313=""),"",E313*F313)</x:f>
      </x:c>
      <x:c r="H313" s="55" t="str">
        <x:f>IF(A313="",IF(COUNTA(C313:D313)&gt;0,"Fuori anno",""),IF(OR(COUNT(C313:D313)&lt;&gt;COUNTA(C313:D313),C313&lt;0,D313&lt;0,E313&lt;0),"Da verificare",""))</x:f>
      </x:c>
    </x:row>
    <x:row r="314" ht="25" customHeight="1">
      <x:c r="A314" s="51" t="n">
        <x:f>IF(OR(NOT(ISNUMBER($B$5)),$B$5&lt;1900,$B$5&gt;2100),"",IF(DATE($B$5,1,1)+300&gt;DATE($B$5,12,31),"",DATE($B$5,1,1)+300))</x:f>
        <x:v>46323</x:v>
      </x:c>
      <x:c r="B314" s="52" t="str">
        <x:f>IF(OR(A314="",NOT(ISNUMBER($B$7))),"",E313)</x:f>
      </x:c>
      <x:c r="C314" s="48"/>
      <x:c r="D314" s="48"/>
      <x:c r="E314" s="52" t="str">
        <x:f>IF(B314="","",B314+SUM(C314)-SUM(D314))</x:f>
      </x:c>
      <x:c r="F314" s="53" t="str">
        <x:f>IF(OR(A314="",COUNT($B$8:$B$9)&lt;2,$B$9&lt;=0,$B$8&lt;0,$B$8&gt;1),"",$B$8/$B$9)</x:f>
      </x:c>
      <x:c r="G314" s="54" t="str">
        <x:f>IF(OR(E314="",F314=""),"",E314*F314)</x:f>
      </x:c>
      <x:c r="H314" s="55" t="str">
        <x:f>IF(A314="",IF(COUNTA(C314:D314)&gt;0,"Fuori anno",""),IF(OR(COUNT(C314:D314)&lt;&gt;COUNTA(C314:D314),C314&lt;0,D314&lt;0,E314&lt;0),"Da verificare",""))</x:f>
      </x:c>
    </x:row>
    <x:row r="315" ht="25" customHeight="1">
      <x:c r="A315" s="51" t="n">
        <x:f>IF(OR(NOT(ISNUMBER($B$5)),$B$5&lt;1900,$B$5&gt;2100),"",IF(DATE($B$5,1,1)+301&gt;DATE($B$5,12,31),"",DATE($B$5,1,1)+301))</x:f>
        <x:v>46324</x:v>
      </x:c>
      <x:c r="B315" s="52" t="str">
        <x:f>IF(OR(A315="",NOT(ISNUMBER($B$7))),"",E314)</x:f>
      </x:c>
      <x:c r="C315" s="48"/>
      <x:c r="D315" s="48"/>
      <x:c r="E315" s="52" t="str">
        <x:f>IF(B315="","",B315+SUM(C315)-SUM(D315))</x:f>
      </x:c>
      <x:c r="F315" s="53" t="str">
        <x:f>IF(OR(A315="",COUNT($B$8:$B$9)&lt;2,$B$9&lt;=0,$B$8&lt;0,$B$8&gt;1),"",$B$8/$B$9)</x:f>
      </x:c>
      <x:c r="G315" s="54" t="str">
        <x:f>IF(OR(E315="",F315=""),"",E315*F315)</x:f>
      </x:c>
      <x:c r="H315" s="55" t="str">
        <x:f>IF(A315="",IF(COUNTA(C315:D315)&gt;0,"Fuori anno",""),IF(OR(COUNT(C315:D315)&lt;&gt;COUNTA(C315:D315),C315&lt;0,D315&lt;0,E315&lt;0),"Da verificare",""))</x:f>
      </x:c>
    </x:row>
    <x:row r="316" ht="25" customHeight="1">
      <x:c r="A316" s="51" t="n">
        <x:f>IF(OR(NOT(ISNUMBER($B$5)),$B$5&lt;1900,$B$5&gt;2100),"",IF(DATE($B$5,1,1)+302&gt;DATE($B$5,12,31),"",DATE($B$5,1,1)+302))</x:f>
        <x:v>46325</x:v>
      </x:c>
      <x:c r="B316" s="52" t="str">
        <x:f>IF(OR(A316="",NOT(ISNUMBER($B$7))),"",E315)</x:f>
      </x:c>
      <x:c r="C316" s="48"/>
      <x:c r="D316" s="48"/>
      <x:c r="E316" s="52" t="str">
        <x:f>IF(B316="","",B316+SUM(C316)-SUM(D316))</x:f>
      </x:c>
      <x:c r="F316" s="53" t="str">
        <x:f>IF(OR(A316="",COUNT($B$8:$B$9)&lt;2,$B$9&lt;=0,$B$8&lt;0,$B$8&gt;1),"",$B$8/$B$9)</x:f>
      </x:c>
      <x:c r="G316" s="54" t="str">
        <x:f>IF(OR(E316="",F316=""),"",E316*F316)</x:f>
      </x:c>
      <x:c r="H316" s="55" t="str">
        <x:f>IF(A316="",IF(COUNTA(C316:D316)&gt;0,"Fuori anno",""),IF(OR(COUNT(C316:D316)&lt;&gt;COUNTA(C316:D316),C316&lt;0,D316&lt;0,E316&lt;0),"Da verificare",""))</x:f>
      </x:c>
    </x:row>
    <x:row r="317" ht="25" customHeight="1">
      <x:c r="A317" s="51" t="n">
        <x:f>IF(OR(NOT(ISNUMBER($B$5)),$B$5&lt;1900,$B$5&gt;2100),"",IF(DATE($B$5,1,1)+303&gt;DATE($B$5,12,31),"",DATE($B$5,1,1)+303))</x:f>
        <x:v>46326</x:v>
      </x:c>
      <x:c r="B317" s="52" t="str">
        <x:f>IF(OR(A317="",NOT(ISNUMBER($B$7))),"",E316)</x:f>
      </x:c>
      <x:c r="C317" s="48"/>
      <x:c r="D317" s="48"/>
      <x:c r="E317" s="52" t="str">
        <x:f>IF(B317="","",B317+SUM(C317)-SUM(D317))</x:f>
      </x:c>
      <x:c r="F317" s="53" t="str">
        <x:f>IF(OR(A317="",COUNT($B$8:$B$9)&lt;2,$B$9&lt;=0,$B$8&lt;0,$B$8&gt;1),"",$B$8/$B$9)</x:f>
      </x:c>
      <x:c r="G317" s="54" t="str">
        <x:f>IF(OR(E317="",F317=""),"",E317*F317)</x:f>
      </x:c>
      <x:c r="H317" s="55" t="str">
        <x:f>IF(A317="",IF(COUNTA(C317:D317)&gt;0,"Fuori anno",""),IF(OR(COUNT(C317:D317)&lt;&gt;COUNTA(C317:D317),C317&lt;0,D317&lt;0,E317&lt;0),"Da verificare",""))</x:f>
      </x:c>
    </x:row>
    <x:row r="318" ht="25" customHeight="1">
      <x:c r="A318" s="51" t="n">
        <x:f>IF(OR(NOT(ISNUMBER($B$5)),$B$5&lt;1900,$B$5&gt;2100),"",IF(DATE($B$5,1,1)+304&gt;DATE($B$5,12,31),"",DATE($B$5,1,1)+304))</x:f>
        <x:v>46327</x:v>
      </x:c>
      <x:c r="B318" s="52" t="str">
        <x:f>IF(OR(A318="",NOT(ISNUMBER($B$7))),"",E317)</x:f>
      </x:c>
      <x:c r="C318" s="48"/>
      <x:c r="D318" s="48"/>
      <x:c r="E318" s="52" t="str">
        <x:f>IF(B318="","",B318+SUM(C318)-SUM(D318))</x:f>
      </x:c>
      <x:c r="F318" s="53" t="str">
        <x:f>IF(OR(A318="",COUNT($B$8:$B$9)&lt;2,$B$9&lt;=0,$B$8&lt;0,$B$8&gt;1),"",$B$8/$B$9)</x:f>
      </x:c>
      <x:c r="G318" s="54" t="str">
        <x:f>IF(OR(E318="",F318=""),"",E318*F318)</x:f>
      </x:c>
      <x:c r="H318" s="55" t="str">
        <x:f>IF(A318="",IF(COUNTA(C318:D318)&gt;0,"Fuori anno",""),IF(OR(COUNT(C318:D318)&lt;&gt;COUNTA(C318:D318),C318&lt;0,D318&lt;0,E318&lt;0),"Da verificare",""))</x:f>
      </x:c>
    </x:row>
    <x:row r="319" ht="25" customHeight="1">
      <x:c r="A319" s="51" t="n">
        <x:f>IF(OR(NOT(ISNUMBER($B$5)),$B$5&lt;1900,$B$5&gt;2100),"",IF(DATE($B$5,1,1)+305&gt;DATE($B$5,12,31),"",DATE($B$5,1,1)+305))</x:f>
        <x:v>46328</x:v>
      </x:c>
      <x:c r="B319" s="52" t="str">
        <x:f>IF(OR(A319="",NOT(ISNUMBER($B$7))),"",E318)</x:f>
      </x:c>
      <x:c r="C319" s="48"/>
      <x:c r="D319" s="48"/>
      <x:c r="E319" s="52" t="str">
        <x:f>IF(B319="","",B319+SUM(C319)-SUM(D319))</x:f>
      </x:c>
      <x:c r="F319" s="53" t="str">
        <x:f>IF(OR(A319="",COUNT($B$8:$B$9)&lt;2,$B$9&lt;=0,$B$8&lt;0,$B$8&gt;1),"",$B$8/$B$9)</x:f>
      </x:c>
      <x:c r="G319" s="54" t="str">
        <x:f>IF(OR(E319="",F319=""),"",E319*F319)</x:f>
      </x:c>
      <x:c r="H319" s="55" t="str">
        <x:f>IF(A319="",IF(COUNTA(C319:D319)&gt;0,"Fuori anno",""),IF(OR(COUNT(C319:D319)&lt;&gt;COUNTA(C319:D319),C319&lt;0,D319&lt;0,E319&lt;0),"Da verificare",""))</x:f>
      </x:c>
    </x:row>
    <x:row r="320" ht="25" customHeight="1">
      <x:c r="A320" s="51" t="n">
        <x:f>IF(OR(NOT(ISNUMBER($B$5)),$B$5&lt;1900,$B$5&gt;2100),"",IF(DATE($B$5,1,1)+306&gt;DATE($B$5,12,31),"",DATE($B$5,1,1)+306))</x:f>
        <x:v>46329</x:v>
      </x:c>
      <x:c r="B320" s="52" t="str">
        <x:f>IF(OR(A320="",NOT(ISNUMBER($B$7))),"",E319)</x:f>
      </x:c>
      <x:c r="C320" s="48"/>
      <x:c r="D320" s="48"/>
      <x:c r="E320" s="52" t="str">
        <x:f>IF(B320="","",B320+SUM(C320)-SUM(D320))</x:f>
      </x:c>
      <x:c r="F320" s="53" t="str">
        <x:f>IF(OR(A320="",COUNT($B$8:$B$9)&lt;2,$B$9&lt;=0,$B$8&lt;0,$B$8&gt;1),"",$B$8/$B$9)</x:f>
      </x:c>
      <x:c r="G320" s="54" t="str">
        <x:f>IF(OR(E320="",F320=""),"",E320*F320)</x:f>
      </x:c>
      <x:c r="H320" s="55" t="str">
        <x:f>IF(A320="",IF(COUNTA(C320:D320)&gt;0,"Fuori anno",""),IF(OR(COUNT(C320:D320)&lt;&gt;COUNTA(C320:D320),C320&lt;0,D320&lt;0,E320&lt;0),"Da verificare",""))</x:f>
      </x:c>
    </x:row>
    <x:row r="321" ht="25" customHeight="1">
      <x:c r="A321" s="51" t="n">
        <x:f>IF(OR(NOT(ISNUMBER($B$5)),$B$5&lt;1900,$B$5&gt;2100),"",IF(DATE($B$5,1,1)+307&gt;DATE($B$5,12,31),"",DATE($B$5,1,1)+307))</x:f>
        <x:v>46330</x:v>
      </x:c>
      <x:c r="B321" s="52" t="str">
        <x:f>IF(OR(A321="",NOT(ISNUMBER($B$7))),"",E320)</x:f>
      </x:c>
      <x:c r="C321" s="48"/>
      <x:c r="D321" s="48"/>
      <x:c r="E321" s="52" t="str">
        <x:f>IF(B321="","",B321+SUM(C321)-SUM(D321))</x:f>
      </x:c>
      <x:c r="F321" s="53" t="str">
        <x:f>IF(OR(A321="",COUNT($B$8:$B$9)&lt;2,$B$9&lt;=0,$B$8&lt;0,$B$8&gt;1),"",$B$8/$B$9)</x:f>
      </x:c>
      <x:c r="G321" s="54" t="str">
        <x:f>IF(OR(E321="",F321=""),"",E321*F321)</x:f>
      </x:c>
      <x:c r="H321" s="55" t="str">
        <x:f>IF(A321="",IF(COUNTA(C321:D321)&gt;0,"Fuori anno",""),IF(OR(COUNT(C321:D321)&lt;&gt;COUNTA(C321:D321),C321&lt;0,D321&lt;0,E321&lt;0),"Da verificare",""))</x:f>
      </x:c>
    </x:row>
    <x:row r="322" ht="25" customHeight="1">
      <x:c r="A322" s="51" t="n">
        <x:f>IF(OR(NOT(ISNUMBER($B$5)),$B$5&lt;1900,$B$5&gt;2100),"",IF(DATE($B$5,1,1)+308&gt;DATE($B$5,12,31),"",DATE($B$5,1,1)+308))</x:f>
        <x:v>46331</x:v>
      </x:c>
      <x:c r="B322" s="52" t="str">
        <x:f>IF(OR(A322="",NOT(ISNUMBER($B$7))),"",E321)</x:f>
      </x:c>
      <x:c r="C322" s="48"/>
      <x:c r="D322" s="48"/>
      <x:c r="E322" s="52" t="str">
        <x:f>IF(B322="","",B322+SUM(C322)-SUM(D322))</x:f>
      </x:c>
      <x:c r="F322" s="53" t="str">
        <x:f>IF(OR(A322="",COUNT($B$8:$B$9)&lt;2,$B$9&lt;=0,$B$8&lt;0,$B$8&gt;1),"",$B$8/$B$9)</x:f>
      </x:c>
      <x:c r="G322" s="54" t="str">
        <x:f>IF(OR(E322="",F322=""),"",E322*F322)</x:f>
      </x:c>
      <x:c r="H322" s="55" t="str">
        <x:f>IF(A322="",IF(COUNTA(C322:D322)&gt;0,"Fuori anno",""),IF(OR(COUNT(C322:D322)&lt;&gt;COUNTA(C322:D322),C322&lt;0,D322&lt;0,E322&lt;0),"Da verificare",""))</x:f>
      </x:c>
    </x:row>
    <x:row r="323" ht="25" customHeight="1">
      <x:c r="A323" s="51" t="n">
        <x:f>IF(OR(NOT(ISNUMBER($B$5)),$B$5&lt;1900,$B$5&gt;2100),"",IF(DATE($B$5,1,1)+309&gt;DATE($B$5,12,31),"",DATE($B$5,1,1)+309))</x:f>
        <x:v>46332</x:v>
      </x:c>
      <x:c r="B323" s="52" t="str">
        <x:f>IF(OR(A323="",NOT(ISNUMBER($B$7))),"",E322)</x:f>
      </x:c>
      <x:c r="C323" s="48"/>
      <x:c r="D323" s="48"/>
      <x:c r="E323" s="52" t="str">
        <x:f>IF(B323="","",B323+SUM(C323)-SUM(D323))</x:f>
      </x:c>
      <x:c r="F323" s="53" t="str">
        <x:f>IF(OR(A323="",COUNT($B$8:$B$9)&lt;2,$B$9&lt;=0,$B$8&lt;0,$B$8&gt;1),"",$B$8/$B$9)</x:f>
      </x:c>
      <x:c r="G323" s="54" t="str">
        <x:f>IF(OR(E323="",F323=""),"",E323*F323)</x:f>
      </x:c>
      <x:c r="H323" s="55" t="str">
        <x:f>IF(A323="",IF(COUNTA(C323:D323)&gt;0,"Fuori anno",""),IF(OR(COUNT(C323:D323)&lt;&gt;COUNTA(C323:D323),C323&lt;0,D323&lt;0,E323&lt;0),"Da verificare",""))</x:f>
      </x:c>
    </x:row>
    <x:row r="324" ht="25" customHeight="1">
      <x:c r="A324" s="51" t="n">
        <x:f>IF(OR(NOT(ISNUMBER($B$5)),$B$5&lt;1900,$B$5&gt;2100),"",IF(DATE($B$5,1,1)+310&gt;DATE($B$5,12,31),"",DATE($B$5,1,1)+310))</x:f>
        <x:v>46333</x:v>
      </x:c>
      <x:c r="B324" s="52" t="str">
        <x:f>IF(OR(A324="",NOT(ISNUMBER($B$7))),"",E323)</x:f>
      </x:c>
      <x:c r="C324" s="48"/>
      <x:c r="D324" s="48"/>
      <x:c r="E324" s="52" t="str">
        <x:f>IF(B324="","",B324+SUM(C324)-SUM(D324))</x:f>
      </x:c>
      <x:c r="F324" s="53" t="str">
        <x:f>IF(OR(A324="",COUNT($B$8:$B$9)&lt;2,$B$9&lt;=0,$B$8&lt;0,$B$8&gt;1),"",$B$8/$B$9)</x:f>
      </x:c>
      <x:c r="G324" s="54" t="str">
        <x:f>IF(OR(E324="",F324=""),"",E324*F324)</x:f>
      </x:c>
      <x:c r="H324" s="55" t="str">
        <x:f>IF(A324="",IF(COUNTA(C324:D324)&gt;0,"Fuori anno",""),IF(OR(COUNT(C324:D324)&lt;&gt;COUNTA(C324:D324),C324&lt;0,D324&lt;0,E324&lt;0),"Da verificare",""))</x:f>
      </x:c>
    </x:row>
    <x:row r="325" ht="25" customHeight="1">
      <x:c r="A325" s="51" t="n">
        <x:f>IF(OR(NOT(ISNUMBER($B$5)),$B$5&lt;1900,$B$5&gt;2100),"",IF(DATE($B$5,1,1)+311&gt;DATE($B$5,12,31),"",DATE($B$5,1,1)+311))</x:f>
        <x:v>46334</x:v>
      </x:c>
      <x:c r="B325" s="52" t="str">
        <x:f>IF(OR(A325="",NOT(ISNUMBER($B$7))),"",E324)</x:f>
      </x:c>
      <x:c r="C325" s="48"/>
      <x:c r="D325" s="48"/>
      <x:c r="E325" s="52" t="str">
        <x:f>IF(B325="","",B325+SUM(C325)-SUM(D325))</x:f>
      </x:c>
      <x:c r="F325" s="53" t="str">
        <x:f>IF(OR(A325="",COUNT($B$8:$B$9)&lt;2,$B$9&lt;=0,$B$8&lt;0,$B$8&gt;1),"",$B$8/$B$9)</x:f>
      </x:c>
      <x:c r="G325" s="54" t="str">
        <x:f>IF(OR(E325="",F325=""),"",E325*F325)</x:f>
      </x:c>
      <x:c r="H325" s="55" t="str">
        <x:f>IF(A325="",IF(COUNTA(C325:D325)&gt;0,"Fuori anno",""),IF(OR(COUNT(C325:D325)&lt;&gt;COUNTA(C325:D325),C325&lt;0,D325&lt;0,E325&lt;0),"Da verificare",""))</x:f>
      </x:c>
    </x:row>
    <x:row r="326" ht="25" customHeight="1">
      <x:c r="A326" s="51" t="n">
        <x:f>IF(OR(NOT(ISNUMBER($B$5)),$B$5&lt;1900,$B$5&gt;2100),"",IF(DATE($B$5,1,1)+312&gt;DATE($B$5,12,31),"",DATE($B$5,1,1)+312))</x:f>
        <x:v>46335</x:v>
      </x:c>
      <x:c r="B326" s="52" t="str">
        <x:f>IF(OR(A326="",NOT(ISNUMBER($B$7))),"",E325)</x:f>
      </x:c>
      <x:c r="C326" s="48"/>
      <x:c r="D326" s="48"/>
      <x:c r="E326" s="52" t="str">
        <x:f>IF(B326="","",B326+SUM(C326)-SUM(D326))</x:f>
      </x:c>
      <x:c r="F326" s="53" t="str">
        <x:f>IF(OR(A326="",COUNT($B$8:$B$9)&lt;2,$B$9&lt;=0,$B$8&lt;0,$B$8&gt;1),"",$B$8/$B$9)</x:f>
      </x:c>
      <x:c r="G326" s="54" t="str">
        <x:f>IF(OR(E326="",F326=""),"",E326*F326)</x:f>
      </x:c>
      <x:c r="H326" s="55" t="str">
        <x:f>IF(A326="",IF(COUNTA(C326:D326)&gt;0,"Fuori anno",""),IF(OR(COUNT(C326:D326)&lt;&gt;COUNTA(C326:D326),C326&lt;0,D326&lt;0,E326&lt;0),"Da verificare",""))</x:f>
      </x:c>
    </x:row>
    <x:row r="327" ht="25" customHeight="1">
      <x:c r="A327" s="51" t="n">
        <x:f>IF(OR(NOT(ISNUMBER($B$5)),$B$5&lt;1900,$B$5&gt;2100),"",IF(DATE($B$5,1,1)+313&gt;DATE($B$5,12,31),"",DATE($B$5,1,1)+313))</x:f>
        <x:v>46336</x:v>
      </x:c>
      <x:c r="B327" s="52" t="str">
        <x:f>IF(OR(A327="",NOT(ISNUMBER($B$7))),"",E326)</x:f>
      </x:c>
      <x:c r="C327" s="48"/>
      <x:c r="D327" s="48"/>
      <x:c r="E327" s="52" t="str">
        <x:f>IF(B327="","",B327+SUM(C327)-SUM(D327))</x:f>
      </x:c>
      <x:c r="F327" s="53" t="str">
        <x:f>IF(OR(A327="",COUNT($B$8:$B$9)&lt;2,$B$9&lt;=0,$B$8&lt;0,$B$8&gt;1),"",$B$8/$B$9)</x:f>
      </x:c>
      <x:c r="G327" s="54" t="str">
        <x:f>IF(OR(E327="",F327=""),"",E327*F327)</x:f>
      </x:c>
      <x:c r="H327" s="55" t="str">
        <x:f>IF(A327="",IF(COUNTA(C327:D327)&gt;0,"Fuori anno",""),IF(OR(COUNT(C327:D327)&lt;&gt;COUNTA(C327:D327),C327&lt;0,D327&lt;0,E327&lt;0),"Da verificare",""))</x:f>
      </x:c>
    </x:row>
    <x:row r="328" ht="25" customHeight="1">
      <x:c r="A328" s="51" t="n">
        <x:f>IF(OR(NOT(ISNUMBER($B$5)),$B$5&lt;1900,$B$5&gt;2100),"",IF(DATE($B$5,1,1)+314&gt;DATE($B$5,12,31),"",DATE($B$5,1,1)+314))</x:f>
        <x:v>46337</x:v>
      </x:c>
      <x:c r="B328" s="52" t="str">
        <x:f>IF(OR(A328="",NOT(ISNUMBER($B$7))),"",E327)</x:f>
      </x:c>
      <x:c r="C328" s="48"/>
      <x:c r="D328" s="48"/>
      <x:c r="E328" s="52" t="str">
        <x:f>IF(B328="","",B328+SUM(C328)-SUM(D328))</x:f>
      </x:c>
      <x:c r="F328" s="53" t="str">
        <x:f>IF(OR(A328="",COUNT($B$8:$B$9)&lt;2,$B$9&lt;=0,$B$8&lt;0,$B$8&gt;1),"",$B$8/$B$9)</x:f>
      </x:c>
      <x:c r="G328" s="54" t="str">
        <x:f>IF(OR(E328="",F328=""),"",E328*F328)</x:f>
      </x:c>
      <x:c r="H328" s="55" t="str">
        <x:f>IF(A328="",IF(COUNTA(C328:D328)&gt;0,"Fuori anno",""),IF(OR(COUNT(C328:D328)&lt;&gt;COUNTA(C328:D328),C328&lt;0,D328&lt;0,E328&lt;0),"Da verificare",""))</x:f>
      </x:c>
    </x:row>
    <x:row r="329" ht="25" customHeight="1">
      <x:c r="A329" s="51" t="n">
        <x:f>IF(OR(NOT(ISNUMBER($B$5)),$B$5&lt;1900,$B$5&gt;2100),"",IF(DATE($B$5,1,1)+315&gt;DATE($B$5,12,31),"",DATE($B$5,1,1)+315))</x:f>
        <x:v>46338</x:v>
      </x:c>
      <x:c r="B329" s="52" t="str">
        <x:f>IF(OR(A329="",NOT(ISNUMBER($B$7))),"",E328)</x:f>
      </x:c>
      <x:c r="C329" s="48"/>
      <x:c r="D329" s="48"/>
      <x:c r="E329" s="52" t="str">
        <x:f>IF(B329="","",B329+SUM(C329)-SUM(D329))</x:f>
      </x:c>
      <x:c r="F329" s="53" t="str">
        <x:f>IF(OR(A329="",COUNT($B$8:$B$9)&lt;2,$B$9&lt;=0,$B$8&lt;0,$B$8&gt;1),"",$B$8/$B$9)</x:f>
      </x:c>
      <x:c r="G329" s="54" t="str">
        <x:f>IF(OR(E329="",F329=""),"",E329*F329)</x:f>
      </x:c>
      <x:c r="H329" s="55" t="str">
        <x:f>IF(A329="",IF(COUNTA(C329:D329)&gt;0,"Fuori anno",""),IF(OR(COUNT(C329:D329)&lt;&gt;COUNTA(C329:D329),C329&lt;0,D329&lt;0,E329&lt;0),"Da verificare",""))</x:f>
      </x:c>
    </x:row>
    <x:row r="330" ht="25" customHeight="1">
      <x:c r="A330" s="51" t="n">
        <x:f>IF(OR(NOT(ISNUMBER($B$5)),$B$5&lt;1900,$B$5&gt;2100),"",IF(DATE($B$5,1,1)+316&gt;DATE($B$5,12,31),"",DATE($B$5,1,1)+316))</x:f>
        <x:v>46339</x:v>
      </x:c>
      <x:c r="B330" s="52" t="str">
        <x:f>IF(OR(A330="",NOT(ISNUMBER($B$7))),"",E329)</x:f>
      </x:c>
      <x:c r="C330" s="48"/>
      <x:c r="D330" s="48"/>
      <x:c r="E330" s="52" t="str">
        <x:f>IF(B330="","",B330+SUM(C330)-SUM(D330))</x:f>
      </x:c>
      <x:c r="F330" s="53" t="str">
        <x:f>IF(OR(A330="",COUNT($B$8:$B$9)&lt;2,$B$9&lt;=0,$B$8&lt;0,$B$8&gt;1),"",$B$8/$B$9)</x:f>
      </x:c>
      <x:c r="G330" s="54" t="str">
        <x:f>IF(OR(E330="",F330=""),"",E330*F330)</x:f>
      </x:c>
      <x:c r="H330" s="55" t="str">
        <x:f>IF(A330="",IF(COUNTA(C330:D330)&gt;0,"Fuori anno",""),IF(OR(COUNT(C330:D330)&lt;&gt;COUNTA(C330:D330),C330&lt;0,D330&lt;0,E330&lt;0),"Da verificare",""))</x:f>
      </x:c>
    </x:row>
    <x:row r="331" ht="25" customHeight="1">
      <x:c r="A331" s="51" t="n">
        <x:f>IF(OR(NOT(ISNUMBER($B$5)),$B$5&lt;1900,$B$5&gt;2100),"",IF(DATE($B$5,1,1)+317&gt;DATE($B$5,12,31),"",DATE($B$5,1,1)+317))</x:f>
        <x:v>46340</x:v>
      </x:c>
      <x:c r="B331" s="52" t="str">
        <x:f>IF(OR(A331="",NOT(ISNUMBER($B$7))),"",E330)</x:f>
      </x:c>
      <x:c r="C331" s="48"/>
      <x:c r="D331" s="48"/>
      <x:c r="E331" s="52" t="str">
        <x:f>IF(B331="","",B331+SUM(C331)-SUM(D331))</x:f>
      </x:c>
      <x:c r="F331" s="53" t="str">
        <x:f>IF(OR(A331="",COUNT($B$8:$B$9)&lt;2,$B$9&lt;=0,$B$8&lt;0,$B$8&gt;1),"",$B$8/$B$9)</x:f>
      </x:c>
      <x:c r="G331" s="54" t="str">
        <x:f>IF(OR(E331="",F331=""),"",E331*F331)</x:f>
      </x:c>
      <x:c r="H331" s="55" t="str">
        <x:f>IF(A331="",IF(COUNTA(C331:D331)&gt;0,"Fuori anno",""),IF(OR(COUNT(C331:D331)&lt;&gt;COUNTA(C331:D331),C331&lt;0,D331&lt;0,E331&lt;0),"Da verificare",""))</x:f>
      </x:c>
    </x:row>
    <x:row r="332" ht="25" customHeight="1">
      <x:c r="A332" s="51" t="n">
        <x:f>IF(OR(NOT(ISNUMBER($B$5)),$B$5&lt;1900,$B$5&gt;2100),"",IF(DATE($B$5,1,1)+318&gt;DATE($B$5,12,31),"",DATE($B$5,1,1)+318))</x:f>
        <x:v>46341</x:v>
      </x:c>
      <x:c r="B332" s="52" t="str">
        <x:f>IF(OR(A332="",NOT(ISNUMBER($B$7))),"",E331)</x:f>
      </x:c>
      <x:c r="C332" s="48"/>
      <x:c r="D332" s="48"/>
      <x:c r="E332" s="52" t="str">
        <x:f>IF(B332="","",B332+SUM(C332)-SUM(D332))</x:f>
      </x:c>
      <x:c r="F332" s="53" t="str">
        <x:f>IF(OR(A332="",COUNT($B$8:$B$9)&lt;2,$B$9&lt;=0,$B$8&lt;0,$B$8&gt;1),"",$B$8/$B$9)</x:f>
      </x:c>
      <x:c r="G332" s="54" t="str">
        <x:f>IF(OR(E332="",F332=""),"",E332*F332)</x:f>
      </x:c>
      <x:c r="H332" s="55" t="str">
        <x:f>IF(A332="",IF(COUNTA(C332:D332)&gt;0,"Fuori anno",""),IF(OR(COUNT(C332:D332)&lt;&gt;COUNTA(C332:D332),C332&lt;0,D332&lt;0,E332&lt;0),"Da verificare",""))</x:f>
      </x:c>
    </x:row>
    <x:row r="333" ht="25" customHeight="1">
      <x:c r="A333" s="51" t="n">
        <x:f>IF(OR(NOT(ISNUMBER($B$5)),$B$5&lt;1900,$B$5&gt;2100),"",IF(DATE($B$5,1,1)+319&gt;DATE($B$5,12,31),"",DATE($B$5,1,1)+319))</x:f>
        <x:v>46342</x:v>
      </x:c>
      <x:c r="B333" s="52" t="str">
        <x:f>IF(OR(A333="",NOT(ISNUMBER($B$7))),"",E332)</x:f>
      </x:c>
      <x:c r="C333" s="48"/>
      <x:c r="D333" s="48"/>
      <x:c r="E333" s="52" t="str">
        <x:f>IF(B333="","",B333+SUM(C333)-SUM(D333))</x:f>
      </x:c>
      <x:c r="F333" s="53" t="str">
        <x:f>IF(OR(A333="",COUNT($B$8:$B$9)&lt;2,$B$9&lt;=0,$B$8&lt;0,$B$8&gt;1),"",$B$8/$B$9)</x:f>
      </x:c>
      <x:c r="G333" s="54" t="str">
        <x:f>IF(OR(E333="",F333=""),"",E333*F333)</x:f>
      </x:c>
      <x:c r="H333" s="55" t="str">
        <x:f>IF(A333="",IF(COUNTA(C333:D333)&gt;0,"Fuori anno",""),IF(OR(COUNT(C333:D333)&lt;&gt;COUNTA(C333:D333),C333&lt;0,D333&lt;0,E333&lt;0),"Da verificare",""))</x:f>
      </x:c>
    </x:row>
    <x:row r="334" ht="25" customHeight="1">
      <x:c r="A334" s="51" t="n">
        <x:f>IF(OR(NOT(ISNUMBER($B$5)),$B$5&lt;1900,$B$5&gt;2100),"",IF(DATE($B$5,1,1)+320&gt;DATE($B$5,12,31),"",DATE($B$5,1,1)+320))</x:f>
        <x:v>46343</x:v>
      </x:c>
      <x:c r="B334" s="52" t="str">
        <x:f>IF(OR(A334="",NOT(ISNUMBER($B$7))),"",E333)</x:f>
      </x:c>
      <x:c r="C334" s="48"/>
      <x:c r="D334" s="48"/>
      <x:c r="E334" s="52" t="str">
        <x:f>IF(B334="","",B334+SUM(C334)-SUM(D334))</x:f>
      </x:c>
      <x:c r="F334" s="53" t="str">
        <x:f>IF(OR(A334="",COUNT($B$8:$B$9)&lt;2,$B$9&lt;=0,$B$8&lt;0,$B$8&gt;1),"",$B$8/$B$9)</x:f>
      </x:c>
      <x:c r="G334" s="54" t="str">
        <x:f>IF(OR(E334="",F334=""),"",E334*F334)</x:f>
      </x:c>
      <x:c r="H334" s="55" t="str">
        <x:f>IF(A334="",IF(COUNTA(C334:D334)&gt;0,"Fuori anno",""),IF(OR(COUNT(C334:D334)&lt;&gt;COUNTA(C334:D334),C334&lt;0,D334&lt;0,E334&lt;0),"Da verificare",""))</x:f>
      </x:c>
    </x:row>
    <x:row r="335" ht="25" customHeight="1">
      <x:c r="A335" s="51" t="n">
        <x:f>IF(OR(NOT(ISNUMBER($B$5)),$B$5&lt;1900,$B$5&gt;2100),"",IF(DATE($B$5,1,1)+321&gt;DATE($B$5,12,31),"",DATE($B$5,1,1)+321))</x:f>
        <x:v>46344</x:v>
      </x:c>
      <x:c r="B335" s="52" t="str">
        <x:f>IF(OR(A335="",NOT(ISNUMBER($B$7))),"",E334)</x:f>
      </x:c>
      <x:c r="C335" s="48"/>
      <x:c r="D335" s="48"/>
      <x:c r="E335" s="52" t="str">
        <x:f>IF(B335="","",B335+SUM(C335)-SUM(D335))</x:f>
      </x:c>
      <x:c r="F335" s="53" t="str">
        <x:f>IF(OR(A335="",COUNT($B$8:$B$9)&lt;2,$B$9&lt;=0,$B$8&lt;0,$B$8&gt;1),"",$B$8/$B$9)</x:f>
      </x:c>
      <x:c r="G335" s="54" t="str">
        <x:f>IF(OR(E335="",F335=""),"",E335*F335)</x:f>
      </x:c>
      <x:c r="H335" s="55" t="str">
        <x:f>IF(A335="",IF(COUNTA(C335:D335)&gt;0,"Fuori anno",""),IF(OR(COUNT(C335:D335)&lt;&gt;COUNTA(C335:D335),C335&lt;0,D335&lt;0,E335&lt;0),"Da verificare",""))</x:f>
      </x:c>
    </x:row>
    <x:row r="336" ht="25" customHeight="1">
      <x:c r="A336" s="51" t="n">
        <x:f>IF(OR(NOT(ISNUMBER($B$5)),$B$5&lt;1900,$B$5&gt;2100),"",IF(DATE($B$5,1,1)+322&gt;DATE($B$5,12,31),"",DATE($B$5,1,1)+322))</x:f>
        <x:v>46345</x:v>
      </x:c>
      <x:c r="B336" s="52" t="str">
        <x:f>IF(OR(A336="",NOT(ISNUMBER($B$7))),"",E335)</x:f>
      </x:c>
      <x:c r="C336" s="48"/>
      <x:c r="D336" s="48"/>
      <x:c r="E336" s="52" t="str">
        <x:f>IF(B336="","",B336+SUM(C336)-SUM(D336))</x:f>
      </x:c>
      <x:c r="F336" s="53" t="str">
        <x:f>IF(OR(A336="",COUNT($B$8:$B$9)&lt;2,$B$9&lt;=0,$B$8&lt;0,$B$8&gt;1),"",$B$8/$B$9)</x:f>
      </x:c>
      <x:c r="G336" s="54" t="str">
        <x:f>IF(OR(E336="",F336=""),"",E336*F336)</x:f>
      </x:c>
      <x:c r="H336" s="55" t="str">
        <x:f>IF(A336="",IF(COUNTA(C336:D336)&gt;0,"Fuori anno",""),IF(OR(COUNT(C336:D336)&lt;&gt;COUNTA(C336:D336),C336&lt;0,D336&lt;0,E336&lt;0),"Da verificare",""))</x:f>
      </x:c>
    </x:row>
    <x:row r="337" ht="25" customHeight="1">
      <x:c r="A337" s="51" t="n">
        <x:f>IF(OR(NOT(ISNUMBER($B$5)),$B$5&lt;1900,$B$5&gt;2100),"",IF(DATE($B$5,1,1)+323&gt;DATE($B$5,12,31),"",DATE($B$5,1,1)+323))</x:f>
        <x:v>46346</x:v>
      </x:c>
      <x:c r="B337" s="52" t="str">
        <x:f>IF(OR(A337="",NOT(ISNUMBER($B$7))),"",E336)</x:f>
      </x:c>
      <x:c r="C337" s="48"/>
      <x:c r="D337" s="48"/>
      <x:c r="E337" s="52" t="str">
        <x:f>IF(B337="","",B337+SUM(C337)-SUM(D337))</x:f>
      </x:c>
      <x:c r="F337" s="53" t="str">
        <x:f>IF(OR(A337="",COUNT($B$8:$B$9)&lt;2,$B$9&lt;=0,$B$8&lt;0,$B$8&gt;1),"",$B$8/$B$9)</x:f>
      </x:c>
      <x:c r="G337" s="54" t="str">
        <x:f>IF(OR(E337="",F337=""),"",E337*F337)</x:f>
      </x:c>
      <x:c r="H337" s="55" t="str">
        <x:f>IF(A337="",IF(COUNTA(C337:D337)&gt;0,"Fuori anno",""),IF(OR(COUNT(C337:D337)&lt;&gt;COUNTA(C337:D337),C337&lt;0,D337&lt;0,E337&lt;0),"Da verificare",""))</x:f>
      </x:c>
    </x:row>
    <x:row r="338" ht="25" customHeight="1">
      <x:c r="A338" s="51" t="n">
        <x:f>IF(OR(NOT(ISNUMBER($B$5)),$B$5&lt;1900,$B$5&gt;2100),"",IF(DATE($B$5,1,1)+324&gt;DATE($B$5,12,31),"",DATE($B$5,1,1)+324))</x:f>
        <x:v>46347</x:v>
      </x:c>
      <x:c r="B338" s="52" t="str">
        <x:f>IF(OR(A338="",NOT(ISNUMBER($B$7))),"",E337)</x:f>
      </x:c>
      <x:c r="C338" s="48"/>
      <x:c r="D338" s="48"/>
      <x:c r="E338" s="52" t="str">
        <x:f>IF(B338="","",B338+SUM(C338)-SUM(D338))</x:f>
      </x:c>
      <x:c r="F338" s="53" t="str">
        <x:f>IF(OR(A338="",COUNT($B$8:$B$9)&lt;2,$B$9&lt;=0,$B$8&lt;0,$B$8&gt;1),"",$B$8/$B$9)</x:f>
      </x:c>
      <x:c r="G338" s="54" t="str">
        <x:f>IF(OR(E338="",F338=""),"",E338*F338)</x:f>
      </x:c>
      <x:c r="H338" s="55" t="str">
        <x:f>IF(A338="",IF(COUNTA(C338:D338)&gt;0,"Fuori anno",""),IF(OR(COUNT(C338:D338)&lt;&gt;COUNTA(C338:D338),C338&lt;0,D338&lt;0,E338&lt;0),"Da verificare",""))</x:f>
      </x:c>
    </x:row>
    <x:row r="339" ht="25" customHeight="1">
      <x:c r="A339" s="51" t="n">
        <x:f>IF(OR(NOT(ISNUMBER($B$5)),$B$5&lt;1900,$B$5&gt;2100),"",IF(DATE($B$5,1,1)+325&gt;DATE($B$5,12,31),"",DATE($B$5,1,1)+325))</x:f>
        <x:v>46348</x:v>
      </x:c>
      <x:c r="B339" s="52" t="str">
        <x:f>IF(OR(A339="",NOT(ISNUMBER($B$7))),"",E338)</x:f>
      </x:c>
      <x:c r="C339" s="48"/>
      <x:c r="D339" s="48"/>
      <x:c r="E339" s="52" t="str">
        <x:f>IF(B339="","",B339+SUM(C339)-SUM(D339))</x:f>
      </x:c>
      <x:c r="F339" s="53" t="str">
        <x:f>IF(OR(A339="",COUNT($B$8:$B$9)&lt;2,$B$9&lt;=0,$B$8&lt;0,$B$8&gt;1),"",$B$8/$B$9)</x:f>
      </x:c>
      <x:c r="G339" s="54" t="str">
        <x:f>IF(OR(E339="",F339=""),"",E339*F339)</x:f>
      </x:c>
      <x:c r="H339" s="55" t="str">
        <x:f>IF(A339="",IF(COUNTA(C339:D339)&gt;0,"Fuori anno",""),IF(OR(COUNT(C339:D339)&lt;&gt;COUNTA(C339:D339),C339&lt;0,D339&lt;0,E339&lt;0),"Da verificare",""))</x:f>
      </x:c>
    </x:row>
    <x:row r="340" ht="25" customHeight="1">
      <x:c r="A340" s="51" t="n">
        <x:f>IF(OR(NOT(ISNUMBER($B$5)),$B$5&lt;1900,$B$5&gt;2100),"",IF(DATE($B$5,1,1)+326&gt;DATE($B$5,12,31),"",DATE($B$5,1,1)+326))</x:f>
        <x:v>46349</x:v>
      </x:c>
      <x:c r="B340" s="52" t="str">
        <x:f>IF(OR(A340="",NOT(ISNUMBER($B$7))),"",E339)</x:f>
      </x:c>
      <x:c r="C340" s="48"/>
      <x:c r="D340" s="48"/>
      <x:c r="E340" s="52" t="str">
        <x:f>IF(B340="","",B340+SUM(C340)-SUM(D340))</x:f>
      </x:c>
      <x:c r="F340" s="53" t="str">
        <x:f>IF(OR(A340="",COUNT($B$8:$B$9)&lt;2,$B$9&lt;=0,$B$8&lt;0,$B$8&gt;1),"",$B$8/$B$9)</x:f>
      </x:c>
      <x:c r="G340" s="54" t="str">
        <x:f>IF(OR(E340="",F340=""),"",E340*F340)</x:f>
      </x:c>
      <x:c r="H340" s="55" t="str">
        <x:f>IF(A340="",IF(COUNTA(C340:D340)&gt;0,"Fuori anno",""),IF(OR(COUNT(C340:D340)&lt;&gt;COUNTA(C340:D340),C340&lt;0,D340&lt;0,E340&lt;0),"Da verificare",""))</x:f>
      </x:c>
    </x:row>
    <x:row r="341" ht="25" customHeight="1">
      <x:c r="A341" s="51" t="n">
        <x:f>IF(OR(NOT(ISNUMBER($B$5)),$B$5&lt;1900,$B$5&gt;2100),"",IF(DATE($B$5,1,1)+327&gt;DATE($B$5,12,31),"",DATE($B$5,1,1)+327))</x:f>
        <x:v>46350</x:v>
      </x:c>
      <x:c r="B341" s="52" t="str">
        <x:f>IF(OR(A341="",NOT(ISNUMBER($B$7))),"",E340)</x:f>
      </x:c>
      <x:c r="C341" s="48"/>
      <x:c r="D341" s="48"/>
      <x:c r="E341" s="52" t="str">
        <x:f>IF(B341="","",B341+SUM(C341)-SUM(D341))</x:f>
      </x:c>
      <x:c r="F341" s="53" t="str">
        <x:f>IF(OR(A341="",COUNT($B$8:$B$9)&lt;2,$B$9&lt;=0,$B$8&lt;0,$B$8&gt;1),"",$B$8/$B$9)</x:f>
      </x:c>
      <x:c r="G341" s="54" t="str">
        <x:f>IF(OR(E341="",F341=""),"",E341*F341)</x:f>
      </x:c>
      <x:c r="H341" s="55" t="str">
        <x:f>IF(A341="",IF(COUNTA(C341:D341)&gt;0,"Fuori anno",""),IF(OR(COUNT(C341:D341)&lt;&gt;COUNTA(C341:D341),C341&lt;0,D341&lt;0,E341&lt;0),"Da verificare",""))</x:f>
      </x:c>
    </x:row>
    <x:row r="342" ht="25" customHeight="1">
      <x:c r="A342" s="51" t="n">
        <x:f>IF(OR(NOT(ISNUMBER($B$5)),$B$5&lt;1900,$B$5&gt;2100),"",IF(DATE($B$5,1,1)+328&gt;DATE($B$5,12,31),"",DATE($B$5,1,1)+328))</x:f>
        <x:v>46351</x:v>
      </x:c>
      <x:c r="B342" s="52" t="str">
        <x:f>IF(OR(A342="",NOT(ISNUMBER($B$7))),"",E341)</x:f>
      </x:c>
      <x:c r="C342" s="48"/>
      <x:c r="D342" s="48"/>
      <x:c r="E342" s="52" t="str">
        <x:f>IF(B342="","",B342+SUM(C342)-SUM(D342))</x:f>
      </x:c>
      <x:c r="F342" s="53" t="str">
        <x:f>IF(OR(A342="",COUNT($B$8:$B$9)&lt;2,$B$9&lt;=0,$B$8&lt;0,$B$8&gt;1),"",$B$8/$B$9)</x:f>
      </x:c>
      <x:c r="G342" s="54" t="str">
        <x:f>IF(OR(E342="",F342=""),"",E342*F342)</x:f>
      </x:c>
      <x:c r="H342" s="55" t="str">
        <x:f>IF(A342="",IF(COUNTA(C342:D342)&gt;0,"Fuori anno",""),IF(OR(COUNT(C342:D342)&lt;&gt;COUNTA(C342:D342),C342&lt;0,D342&lt;0,E342&lt;0),"Da verificare",""))</x:f>
      </x:c>
    </x:row>
    <x:row r="343" ht="25" customHeight="1">
      <x:c r="A343" s="51" t="n">
        <x:f>IF(OR(NOT(ISNUMBER($B$5)),$B$5&lt;1900,$B$5&gt;2100),"",IF(DATE($B$5,1,1)+329&gt;DATE($B$5,12,31),"",DATE($B$5,1,1)+329))</x:f>
        <x:v>46352</x:v>
      </x:c>
      <x:c r="B343" s="52" t="str">
        <x:f>IF(OR(A343="",NOT(ISNUMBER($B$7))),"",E342)</x:f>
      </x:c>
      <x:c r="C343" s="48"/>
      <x:c r="D343" s="48"/>
      <x:c r="E343" s="52" t="str">
        <x:f>IF(B343="","",B343+SUM(C343)-SUM(D343))</x:f>
      </x:c>
      <x:c r="F343" s="53" t="str">
        <x:f>IF(OR(A343="",COUNT($B$8:$B$9)&lt;2,$B$9&lt;=0,$B$8&lt;0,$B$8&gt;1),"",$B$8/$B$9)</x:f>
      </x:c>
      <x:c r="G343" s="54" t="str">
        <x:f>IF(OR(E343="",F343=""),"",E343*F343)</x:f>
      </x:c>
      <x:c r="H343" s="55" t="str">
        <x:f>IF(A343="",IF(COUNTA(C343:D343)&gt;0,"Fuori anno",""),IF(OR(COUNT(C343:D343)&lt;&gt;COUNTA(C343:D343),C343&lt;0,D343&lt;0,E343&lt;0),"Da verificare",""))</x:f>
      </x:c>
    </x:row>
    <x:row r="344" ht="25" customHeight="1">
      <x:c r="A344" s="51" t="n">
        <x:f>IF(OR(NOT(ISNUMBER($B$5)),$B$5&lt;1900,$B$5&gt;2100),"",IF(DATE($B$5,1,1)+330&gt;DATE($B$5,12,31),"",DATE($B$5,1,1)+330))</x:f>
        <x:v>46353</x:v>
      </x:c>
      <x:c r="B344" s="52" t="str">
        <x:f>IF(OR(A344="",NOT(ISNUMBER($B$7))),"",E343)</x:f>
      </x:c>
      <x:c r="C344" s="48"/>
      <x:c r="D344" s="48"/>
      <x:c r="E344" s="52" t="str">
        <x:f>IF(B344="","",B344+SUM(C344)-SUM(D344))</x:f>
      </x:c>
      <x:c r="F344" s="53" t="str">
        <x:f>IF(OR(A344="",COUNT($B$8:$B$9)&lt;2,$B$9&lt;=0,$B$8&lt;0,$B$8&gt;1),"",$B$8/$B$9)</x:f>
      </x:c>
      <x:c r="G344" s="54" t="str">
        <x:f>IF(OR(E344="",F344=""),"",E344*F344)</x:f>
      </x:c>
      <x:c r="H344" s="55" t="str">
        <x:f>IF(A344="",IF(COUNTA(C344:D344)&gt;0,"Fuori anno",""),IF(OR(COUNT(C344:D344)&lt;&gt;COUNTA(C344:D344),C344&lt;0,D344&lt;0,E344&lt;0),"Da verificare",""))</x:f>
      </x:c>
    </x:row>
    <x:row r="345" ht="25" customHeight="1">
      <x:c r="A345" s="51" t="n">
        <x:f>IF(OR(NOT(ISNUMBER($B$5)),$B$5&lt;1900,$B$5&gt;2100),"",IF(DATE($B$5,1,1)+331&gt;DATE($B$5,12,31),"",DATE($B$5,1,1)+331))</x:f>
        <x:v>46354</x:v>
      </x:c>
      <x:c r="B345" s="52" t="str">
        <x:f>IF(OR(A345="",NOT(ISNUMBER($B$7))),"",E344)</x:f>
      </x:c>
      <x:c r="C345" s="48"/>
      <x:c r="D345" s="48"/>
      <x:c r="E345" s="52" t="str">
        <x:f>IF(B345="","",B345+SUM(C345)-SUM(D345))</x:f>
      </x:c>
      <x:c r="F345" s="53" t="str">
        <x:f>IF(OR(A345="",COUNT($B$8:$B$9)&lt;2,$B$9&lt;=0,$B$8&lt;0,$B$8&gt;1),"",$B$8/$B$9)</x:f>
      </x:c>
      <x:c r="G345" s="54" t="str">
        <x:f>IF(OR(E345="",F345=""),"",E345*F345)</x:f>
      </x:c>
      <x:c r="H345" s="55" t="str">
        <x:f>IF(A345="",IF(COUNTA(C345:D345)&gt;0,"Fuori anno",""),IF(OR(COUNT(C345:D345)&lt;&gt;COUNTA(C345:D345),C345&lt;0,D345&lt;0,E345&lt;0),"Da verificare",""))</x:f>
      </x:c>
    </x:row>
    <x:row r="346" ht="25" customHeight="1">
      <x:c r="A346" s="51" t="n">
        <x:f>IF(OR(NOT(ISNUMBER($B$5)),$B$5&lt;1900,$B$5&gt;2100),"",IF(DATE($B$5,1,1)+332&gt;DATE($B$5,12,31),"",DATE($B$5,1,1)+332))</x:f>
        <x:v>46355</x:v>
      </x:c>
      <x:c r="B346" s="52" t="str">
        <x:f>IF(OR(A346="",NOT(ISNUMBER($B$7))),"",E345)</x:f>
      </x:c>
      <x:c r="C346" s="48"/>
      <x:c r="D346" s="48"/>
      <x:c r="E346" s="52" t="str">
        <x:f>IF(B346="","",B346+SUM(C346)-SUM(D346))</x:f>
      </x:c>
      <x:c r="F346" s="53" t="str">
        <x:f>IF(OR(A346="",COUNT($B$8:$B$9)&lt;2,$B$9&lt;=0,$B$8&lt;0,$B$8&gt;1),"",$B$8/$B$9)</x:f>
      </x:c>
      <x:c r="G346" s="54" t="str">
        <x:f>IF(OR(E346="",F346=""),"",E346*F346)</x:f>
      </x:c>
      <x:c r="H346" s="55" t="str">
        <x:f>IF(A346="",IF(COUNTA(C346:D346)&gt;0,"Fuori anno",""),IF(OR(COUNT(C346:D346)&lt;&gt;COUNTA(C346:D346),C346&lt;0,D346&lt;0,E346&lt;0),"Da verificare",""))</x:f>
      </x:c>
    </x:row>
    <x:row r="347" ht="25" customHeight="1">
      <x:c r="A347" s="51" t="n">
        <x:f>IF(OR(NOT(ISNUMBER($B$5)),$B$5&lt;1900,$B$5&gt;2100),"",IF(DATE($B$5,1,1)+333&gt;DATE($B$5,12,31),"",DATE($B$5,1,1)+333))</x:f>
        <x:v>46356</x:v>
      </x:c>
      <x:c r="B347" s="52" t="str">
        <x:f>IF(OR(A347="",NOT(ISNUMBER($B$7))),"",E346)</x:f>
      </x:c>
      <x:c r="C347" s="48"/>
      <x:c r="D347" s="48"/>
      <x:c r="E347" s="52" t="str">
        <x:f>IF(B347="","",B347+SUM(C347)-SUM(D347))</x:f>
      </x:c>
      <x:c r="F347" s="53" t="str">
        <x:f>IF(OR(A347="",COUNT($B$8:$B$9)&lt;2,$B$9&lt;=0,$B$8&lt;0,$B$8&gt;1),"",$B$8/$B$9)</x:f>
      </x:c>
      <x:c r="G347" s="54" t="str">
        <x:f>IF(OR(E347="",F347=""),"",E347*F347)</x:f>
      </x:c>
      <x:c r="H347" s="55" t="str">
        <x:f>IF(A347="",IF(COUNTA(C347:D347)&gt;0,"Fuori anno",""),IF(OR(COUNT(C347:D347)&lt;&gt;COUNTA(C347:D347),C347&lt;0,D347&lt;0,E347&lt;0),"Da verificare",""))</x:f>
      </x:c>
    </x:row>
    <x:row r="348" ht="25" customHeight="1">
      <x:c r="A348" s="51" t="n">
        <x:f>IF(OR(NOT(ISNUMBER($B$5)),$B$5&lt;1900,$B$5&gt;2100),"",IF(DATE($B$5,1,1)+334&gt;DATE($B$5,12,31),"",DATE($B$5,1,1)+334))</x:f>
        <x:v>46357</x:v>
      </x:c>
      <x:c r="B348" s="52" t="str">
        <x:f>IF(OR(A348="",NOT(ISNUMBER($B$7))),"",E347)</x:f>
      </x:c>
      <x:c r="C348" s="48"/>
      <x:c r="D348" s="48"/>
      <x:c r="E348" s="52" t="str">
        <x:f>IF(B348="","",B348+SUM(C348)-SUM(D348))</x:f>
      </x:c>
      <x:c r="F348" s="53" t="str">
        <x:f>IF(OR(A348="",COUNT($B$8:$B$9)&lt;2,$B$9&lt;=0,$B$8&lt;0,$B$8&gt;1),"",$B$8/$B$9)</x:f>
      </x:c>
      <x:c r="G348" s="54" t="str">
        <x:f>IF(OR(E348="",F348=""),"",E348*F348)</x:f>
      </x:c>
      <x:c r="H348" s="55" t="str">
        <x:f>IF(A348="",IF(COUNTA(C348:D348)&gt;0,"Fuori anno",""),IF(OR(COUNT(C348:D348)&lt;&gt;COUNTA(C348:D348),C348&lt;0,D348&lt;0,E348&lt;0),"Da verificare",""))</x:f>
      </x:c>
    </x:row>
    <x:row r="349" ht="25" customHeight="1">
      <x:c r="A349" s="51" t="n">
        <x:f>IF(OR(NOT(ISNUMBER($B$5)),$B$5&lt;1900,$B$5&gt;2100),"",IF(DATE($B$5,1,1)+335&gt;DATE($B$5,12,31),"",DATE($B$5,1,1)+335))</x:f>
        <x:v>46358</x:v>
      </x:c>
      <x:c r="B349" s="52" t="str">
        <x:f>IF(OR(A349="",NOT(ISNUMBER($B$7))),"",E348)</x:f>
      </x:c>
      <x:c r="C349" s="48"/>
      <x:c r="D349" s="48"/>
      <x:c r="E349" s="52" t="str">
        <x:f>IF(B349="","",B349+SUM(C349)-SUM(D349))</x:f>
      </x:c>
      <x:c r="F349" s="53" t="str">
        <x:f>IF(OR(A349="",COUNT($B$8:$B$9)&lt;2,$B$9&lt;=0,$B$8&lt;0,$B$8&gt;1),"",$B$8/$B$9)</x:f>
      </x:c>
      <x:c r="G349" s="54" t="str">
        <x:f>IF(OR(E349="",F349=""),"",E349*F349)</x:f>
      </x:c>
      <x:c r="H349" s="55" t="str">
        <x:f>IF(A349="",IF(COUNTA(C349:D349)&gt;0,"Fuori anno",""),IF(OR(COUNT(C349:D349)&lt;&gt;COUNTA(C349:D349),C349&lt;0,D349&lt;0,E349&lt;0),"Da verificare",""))</x:f>
      </x:c>
    </x:row>
    <x:row r="350" ht="25" customHeight="1">
      <x:c r="A350" s="51" t="n">
        <x:f>IF(OR(NOT(ISNUMBER($B$5)),$B$5&lt;1900,$B$5&gt;2100),"",IF(DATE($B$5,1,1)+336&gt;DATE($B$5,12,31),"",DATE($B$5,1,1)+336))</x:f>
        <x:v>46359</x:v>
      </x:c>
      <x:c r="B350" s="52" t="str">
        <x:f>IF(OR(A350="",NOT(ISNUMBER($B$7))),"",E349)</x:f>
      </x:c>
      <x:c r="C350" s="48"/>
      <x:c r="D350" s="48"/>
      <x:c r="E350" s="52" t="str">
        <x:f>IF(B350="","",B350+SUM(C350)-SUM(D350))</x:f>
      </x:c>
      <x:c r="F350" s="53" t="str">
        <x:f>IF(OR(A350="",COUNT($B$8:$B$9)&lt;2,$B$9&lt;=0,$B$8&lt;0,$B$8&gt;1),"",$B$8/$B$9)</x:f>
      </x:c>
      <x:c r="G350" s="54" t="str">
        <x:f>IF(OR(E350="",F350=""),"",E350*F350)</x:f>
      </x:c>
      <x:c r="H350" s="55" t="str">
        <x:f>IF(A350="",IF(COUNTA(C350:D350)&gt;0,"Fuori anno",""),IF(OR(COUNT(C350:D350)&lt;&gt;COUNTA(C350:D350),C350&lt;0,D350&lt;0,E350&lt;0),"Da verificare",""))</x:f>
      </x:c>
    </x:row>
    <x:row r="351" ht="25" customHeight="1">
      <x:c r="A351" s="51" t="n">
        <x:f>IF(OR(NOT(ISNUMBER($B$5)),$B$5&lt;1900,$B$5&gt;2100),"",IF(DATE($B$5,1,1)+337&gt;DATE($B$5,12,31),"",DATE($B$5,1,1)+337))</x:f>
        <x:v>46360</x:v>
      </x:c>
      <x:c r="B351" s="52" t="str">
        <x:f>IF(OR(A351="",NOT(ISNUMBER($B$7))),"",E350)</x:f>
      </x:c>
      <x:c r="C351" s="48"/>
      <x:c r="D351" s="48"/>
      <x:c r="E351" s="52" t="str">
        <x:f>IF(B351="","",B351+SUM(C351)-SUM(D351))</x:f>
      </x:c>
      <x:c r="F351" s="53" t="str">
        <x:f>IF(OR(A351="",COUNT($B$8:$B$9)&lt;2,$B$9&lt;=0,$B$8&lt;0,$B$8&gt;1),"",$B$8/$B$9)</x:f>
      </x:c>
      <x:c r="G351" s="54" t="str">
        <x:f>IF(OR(E351="",F351=""),"",E351*F351)</x:f>
      </x:c>
      <x:c r="H351" s="55" t="str">
        <x:f>IF(A351="",IF(COUNTA(C351:D351)&gt;0,"Fuori anno",""),IF(OR(COUNT(C351:D351)&lt;&gt;COUNTA(C351:D351),C351&lt;0,D351&lt;0,E351&lt;0),"Da verificare",""))</x:f>
      </x:c>
    </x:row>
    <x:row r="352" ht="25" customHeight="1">
      <x:c r="A352" s="51" t="n">
        <x:f>IF(OR(NOT(ISNUMBER($B$5)),$B$5&lt;1900,$B$5&gt;2100),"",IF(DATE($B$5,1,1)+338&gt;DATE($B$5,12,31),"",DATE($B$5,1,1)+338))</x:f>
        <x:v>46361</x:v>
      </x:c>
      <x:c r="B352" s="52" t="str">
        <x:f>IF(OR(A352="",NOT(ISNUMBER($B$7))),"",E351)</x:f>
      </x:c>
      <x:c r="C352" s="48"/>
      <x:c r="D352" s="48"/>
      <x:c r="E352" s="52" t="str">
        <x:f>IF(B352="","",B352+SUM(C352)-SUM(D352))</x:f>
      </x:c>
      <x:c r="F352" s="53" t="str">
        <x:f>IF(OR(A352="",COUNT($B$8:$B$9)&lt;2,$B$9&lt;=0,$B$8&lt;0,$B$8&gt;1),"",$B$8/$B$9)</x:f>
      </x:c>
      <x:c r="G352" s="54" t="str">
        <x:f>IF(OR(E352="",F352=""),"",E352*F352)</x:f>
      </x:c>
      <x:c r="H352" s="55" t="str">
        <x:f>IF(A352="",IF(COUNTA(C352:D352)&gt;0,"Fuori anno",""),IF(OR(COUNT(C352:D352)&lt;&gt;COUNTA(C352:D352),C352&lt;0,D352&lt;0,E352&lt;0),"Da verificare",""))</x:f>
      </x:c>
    </x:row>
    <x:row r="353" ht="25" customHeight="1">
      <x:c r="A353" s="51" t="n">
        <x:f>IF(OR(NOT(ISNUMBER($B$5)),$B$5&lt;1900,$B$5&gt;2100),"",IF(DATE($B$5,1,1)+339&gt;DATE($B$5,12,31),"",DATE($B$5,1,1)+339))</x:f>
        <x:v>46362</x:v>
      </x:c>
      <x:c r="B353" s="52" t="str">
        <x:f>IF(OR(A353="",NOT(ISNUMBER($B$7))),"",E352)</x:f>
      </x:c>
      <x:c r="C353" s="48"/>
      <x:c r="D353" s="48"/>
      <x:c r="E353" s="52" t="str">
        <x:f>IF(B353="","",B353+SUM(C353)-SUM(D353))</x:f>
      </x:c>
      <x:c r="F353" s="53" t="str">
        <x:f>IF(OR(A353="",COUNT($B$8:$B$9)&lt;2,$B$9&lt;=0,$B$8&lt;0,$B$8&gt;1),"",$B$8/$B$9)</x:f>
      </x:c>
      <x:c r="G353" s="54" t="str">
        <x:f>IF(OR(E353="",F353=""),"",E353*F353)</x:f>
      </x:c>
      <x:c r="H353" s="55" t="str">
        <x:f>IF(A353="",IF(COUNTA(C353:D353)&gt;0,"Fuori anno",""),IF(OR(COUNT(C353:D353)&lt;&gt;COUNTA(C353:D353),C353&lt;0,D353&lt;0,E353&lt;0),"Da verificare",""))</x:f>
      </x:c>
    </x:row>
    <x:row r="354" ht="25" customHeight="1">
      <x:c r="A354" s="51" t="n">
        <x:f>IF(OR(NOT(ISNUMBER($B$5)),$B$5&lt;1900,$B$5&gt;2100),"",IF(DATE($B$5,1,1)+340&gt;DATE($B$5,12,31),"",DATE($B$5,1,1)+340))</x:f>
        <x:v>46363</x:v>
      </x:c>
      <x:c r="B354" s="52" t="str">
        <x:f>IF(OR(A354="",NOT(ISNUMBER($B$7))),"",E353)</x:f>
      </x:c>
      <x:c r="C354" s="48"/>
      <x:c r="D354" s="48"/>
      <x:c r="E354" s="52" t="str">
        <x:f>IF(B354="","",B354+SUM(C354)-SUM(D354))</x:f>
      </x:c>
      <x:c r="F354" s="53" t="str">
        <x:f>IF(OR(A354="",COUNT($B$8:$B$9)&lt;2,$B$9&lt;=0,$B$8&lt;0,$B$8&gt;1),"",$B$8/$B$9)</x:f>
      </x:c>
      <x:c r="G354" s="54" t="str">
        <x:f>IF(OR(E354="",F354=""),"",E354*F354)</x:f>
      </x:c>
      <x:c r="H354" s="55" t="str">
        <x:f>IF(A354="",IF(COUNTA(C354:D354)&gt;0,"Fuori anno",""),IF(OR(COUNT(C354:D354)&lt;&gt;COUNTA(C354:D354),C354&lt;0,D354&lt;0,E354&lt;0),"Da verificare",""))</x:f>
      </x:c>
    </x:row>
    <x:row r="355" ht="25" customHeight="1">
      <x:c r="A355" s="51" t="n">
        <x:f>IF(OR(NOT(ISNUMBER($B$5)),$B$5&lt;1900,$B$5&gt;2100),"",IF(DATE($B$5,1,1)+341&gt;DATE($B$5,12,31),"",DATE($B$5,1,1)+341))</x:f>
        <x:v>46364</x:v>
      </x:c>
      <x:c r="B355" s="52" t="str">
        <x:f>IF(OR(A355="",NOT(ISNUMBER($B$7))),"",E354)</x:f>
      </x:c>
      <x:c r="C355" s="48"/>
      <x:c r="D355" s="48"/>
      <x:c r="E355" s="52" t="str">
        <x:f>IF(B355="","",B355+SUM(C355)-SUM(D355))</x:f>
      </x:c>
      <x:c r="F355" s="53" t="str">
        <x:f>IF(OR(A355="",COUNT($B$8:$B$9)&lt;2,$B$9&lt;=0,$B$8&lt;0,$B$8&gt;1),"",$B$8/$B$9)</x:f>
      </x:c>
      <x:c r="G355" s="54" t="str">
        <x:f>IF(OR(E355="",F355=""),"",E355*F355)</x:f>
      </x:c>
      <x:c r="H355" s="55" t="str">
        <x:f>IF(A355="",IF(COUNTA(C355:D355)&gt;0,"Fuori anno",""),IF(OR(COUNT(C355:D355)&lt;&gt;COUNTA(C355:D355),C355&lt;0,D355&lt;0,E355&lt;0),"Da verificare",""))</x:f>
      </x:c>
    </x:row>
    <x:row r="356" ht="25" customHeight="1">
      <x:c r="A356" s="51" t="n">
        <x:f>IF(OR(NOT(ISNUMBER($B$5)),$B$5&lt;1900,$B$5&gt;2100),"",IF(DATE($B$5,1,1)+342&gt;DATE($B$5,12,31),"",DATE($B$5,1,1)+342))</x:f>
        <x:v>46365</x:v>
      </x:c>
      <x:c r="B356" s="52" t="str">
        <x:f>IF(OR(A356="",NOT(ISNUMBER($B$7))),"",E355)</x:f>
      </x:c>
      <x:c r="C356" s="48"/>
      <x:c r="D356" s="48"/>
      <x:c r="E356" s="52" t="str">
        <x:f>IF(B356="","",B356+SUM(C356)-SUM(D356))</x:f>
      </x:c>
      <x:c r="F356" s="53" t="str">
        <x:f>IF(OR(A356="",COUNT($B$8:$B$9)&lt;2,$B$9&lt;=0,$B$8&lt;0,$B$8&gt;1),"",$B$8/$B$9)</x:f>
      </x:c>
      <x:c r="G356" s="54" t="str">
        <x:f>IF(OR(E356="",F356=""),"",E356*F356)</x:f>
      </x:c>
      <x:c r="H356" s="55" t="str">
        <x:f>IF(A356="",IF(COUNTA(C356:D356)&gt;0,"Fuori anno",""),IF(OR(COUNT(C356:D356)&lt;&gt;COUNTA(C356:D356),C356&lt;0,D356&lt;0,E356&lt;0),"Da verificare",""))</x:f>
      </x:c>
    </x:row>
    <x:row r="357" ht="25" customHeight="1">
      <x:c r="A357" s="51" t="n">
        <x:f>IF(OR(NOT(ISNUMBER($B$5)),$B$5&lt;1900,$B$5&gt;2100),"",IF(DATE($B$5,1,1)+343&gt;DATE($B$5,12,31),"",DATE($B$5,1,1)+343))</x:f>
        <x:v>46366</x:v>
      </x:c>
      <x:c r="B357" s="52" t="str">
        <x:f>IF(OR(A357="",NOT(ISNUMBER($B$7))),"",E356)</x:f>
      </x:c>
      <x:c r="C357" s="48"/>
      <x:c r="D357" s="48"/>
      <x:c r="E357" s="52" t="str">
        <x:f>IF(B357="","",B357+SUM(C357)-SUM(D357))</x:f>
      </x:c>
      <x:c r="F357" s="53" t="str">
        <x:f>IF(OR(A357="",COUNT($B$8:$B$9)&lt;2,$B$9&lt;=0,$B$8&lt;0,$B$8&gt;1),"",$B$8/$B$9)</x:f>
      </x:c>
      <x:c r="G357" s="54" t="str">
        <x:f>IF(OR(E357="",F357=""),"",E357*F357)</x:f>
      </x:c>
      <x:c r="H357" s="55" t="str">
        <x:f>IF(A357="",IF(COUNTA(C357:D357)&gt;0,"Fuori anno",""),IF(OR(COUNT(C357:D357)&lt;&gt;COUNTA(C357:D357),C357&lt;0,D357&lt;0,E357&lt;0),"Da verificare",""))</x:f>
      </x:c>
    </x:row>
    <x:row r="358" ht="25" customHeight="1">
      <x:c r="A358" s="51" t="n">
        <x:f>IF(OR(NOT(ISNUMBER($B$5)),$B$5&lt;1900,$B$5&gt;2100),"",IF(DATE($B$5,1,1)+344&gt;DATE($B$5,12,31),"",DATE($B$5,1,1)+344))</x:f>
        <x:v>46367</x:v>
      </x:c>
      <x:c r="B358" s="52" t="str">
        <x:f>IF(OR(A358="",NOT(ISNUMBER($B$7))),"",E357)</x:f>
      </x:c>
      <x:c r="C358" s="48"/>
      <x:c r="D358" s="48"/>
      <x:c r="E358" s="52" t="str">
        <x:f>IF(B358="","",B358+SUM(C358)-SUM(D358))</x:f>
      </x:c>
      <x:c r="F358" s="53" t="str">
        <x:f>IF(OR(A358="",COUNT($B$8:$B$9)&lt;2,$B$9&lt;=0,$B$8&lt;0,$B$8&gt;1),"",$B$8/$B$9)</x:f>
      </x:c>
      <x:c r="G358" s="54" t="str">
        <x:f>IF(OR(E358="",F358=""),"",E358*F358)</x:f>
      </x:c>
      <x:c r="H358" s="55" t="str">
        <x:f>IF(A358="",IF(COUNTA(C358:D358)&gt;0,"Fuori anno",""),IF(OR(COUNT(C358:D358)&lt;&gt;COUNTA(C358:D358),C358&lt;0,D358&lt;0,E358&lt;0),"Da verificare",""))</x:f>
      </x:c>
    </x:row>
    <x:row r="359" ht="25" customHeight="1">
      <x:c r="A359" s="51" t="n">
        <x:f>IF(OR(NOT(ISNUMBER($B$5)),$B$5&lt;1900,$B$5&gt;2100),"",IF(DATE($B$5,1,1)+345&gt;DATE($B$5,12,31),"",DATE($B$5,1,1)+345))</x:f>
        <x:v>46368</x:v>
      </x:c>
      <x:c r="B359" s="52" t="str">
        <x:f>IF(OR(A359="",NOT(ISNUMBER($B$7))),"",E358)</x:f>
      </x:c>
      <x:c r="C359" s="48"/>
      <x:c r="D359" s="48"/>
      <x:c r="E359" s="52" t="str">
        <x:f>IF(B359="","",B359+SUM(C359)-SUM(D359))</x:f>
      </x:c>
      <x:c r="F359" s="53" t="str">
        <x:f>IF(OR(A359="",COUNT($B$8:$B$9)&lt;2,$B$9&lt;=0,$B$8&lt;0,$B$8&gt;1),"",$B$8/$B$9)</x:f>
      </x:c>
      <x:c r="G359" s="54" t="str">
        <x:f>IF(OR(E359="",F359=""),"",E359*F359)</x:f>
      </x:c>
      <x:c r="H359" s="55" t="str">
        <x:f>IF(A359="",IF(COUNTA(C359:D359)&gt;0,"Fuori anno",""),IF(OR(COUNT(C359:D359)&lt;&gt;COUNTA(C359:D359),C359&lt;0,D359&lt;0,E359&lt;0),"Da verificare",""))</x:f>
      </x:c>
    </x:row>
    <x:row r="360" ht="25" customHeight="1">
      <x:c r="A360" s="51" t="n">
        <x:f>IF(OR(NOT(ISNUMBER($B$5)),$B$5&lt;1900,$B$5&gt;2100),"",IF(DATE($B$5,1,1)+346&gt;DATE($B$5,12,31),"",DATE($B$5,1,1)+346))</x:f>
        <x:v>46369</x:v>
      </x:c>
      <x:c r="B360" s="52" t="str">
        <x:f>IF(OR(A360="",NOT(ISNUMBER($B$7))),"",E359)</x:f>
      </x:c>
      <x:c r="C360" s="48"/>
      <x:c r="D360" s="48"/>
      <x:c r="E360" s="52" t="str">
        <x:f>IF(B360="","",B360+SUM(C360)-SUM(D360))</x:f>
      </x:c>
      <x:c r="F360" s="53" t="str">
        <x:f>IF(OR(A360="",COUNT($B$8:$B$9)&lt;2,$B$9&lt;=0,$B$8&lt;0,$B$8&gt;1),"",$B$8/$B$9)</x:f>
      </x:c>
      <x:c r="G360" s="54" t="str">
        <x:f>IF(OR(E360="",F360=""),"",E360*F360)</x:f>
      </x:c>
      <x:c r="H360" s="55" t="str">
        <x:f>IF(A360="",IF(COUNTA(C360:D360)&gt;0,"Fuori anno",""),IF(OR(COUNT(C360:D360)&lt;&gt;COUNTA(C360:D360),C360&lt;0,D360&lt;0,E360&lt;0),"Da verificare",""))</x:f>
      </x:c>
    </x:row>
    <x:row r="361" ht="25" customHeight="1">
      <x:c r="A361" s="51" t="n">
        <x:f>IF(OR(NOT(ISNUMBER($B$5)),$B$5&lt;1900,$B$5&gt;2100),"",IF(DATE($B$5,1,1)+347&gt;DATE($B$5,12,31),"",DATE($B$5,1,1)+347))</x:f>
        <x:v>46370</x:v>
      </x:c>
      <x:c r="B361" s="52" t="str">
        <x:f>IF(OR(A361="",NOT(ISNUMBER($B$7))),"",E360)</x:f>
      </x:c>
      <x:c r="C361" s="48"/>
      <x:c r="D361" s="48"/>
      <x:c r="E361" s="52" t="str">
        <x:f>IF(B361="","",B361+SUM(C361)-SUM(D361))</x:f>
      </x:c>
      <x:c r="F361" s="53" t="str">
        <x:f>IF(OR(A361="",COUNT($B$8:$B$9)&lt;2,$B$9&lt;=0,$B$8&lt;0,$B$8&gt;1),"",$B$8/$B$9)</x:f>
      </x:c>
      <x:c r="G361" s="54" t="str">
        <x:f>IF(OR(E361="",F361=""),"",E361*F361)</x:f>
      </x:c>
      <x:c r="H361" s="55" t="str">
        <x:f>IF(A361="",IF(COUNTA(C361:D361)&gt;0,"Fuori anno",""),IF(OR(COUNT(C361:D361)&lt;&gt;COUNTA(C361:D361),C361&lt;0,D361&lt;0,E361&lt;0),"Da verificare",""))</x:f>
      </x:c>
    </x:row>
    <x:row r="362" ht="25" customHeight="1">
      <x:c r="A362" s="51" t="n">
        <x:f>IF(OR(NOT(ISNUMBER($B$5)),$B$5&lt;1900,$B$5&gt;2100),"",IF(DATE($B$5,1,1)+348&gt;DATE($B$5,12,31),"",DATE($B$5,1,1)+348))</x:f>
        <x:v>46371</x:v>
      </x:c>
      <x:c r="B362" s="52" t="str">
        <x:f>IF(OR(A362="",NOT(ISNUMBER($B$7))),"",E361)</x:f>
      </x:c>
      <x:c r="C362" s="48"/>
      <x:c r="D362" s="48"/>
      <x:c r="E362" s="52" t="str">
        <x:f>IF(B362="","",B362+SUM(C362)-SUM(D362))</x:f>
      </x:c>
      <x:c r="F362" s="53" t="str">
        <x:f>IF(OR(A362="",COUNT($B$8:$B$9)&lt;2,$B$9&lt;=0,$B$8&lt;0,$B$8&gt;1),"",$B$8/$B$9)</x:f>
      </x:c>
      <x:c r="G362" s="54" t="str">
        <x:f>IF(OR(E362="",F362=""),"",E362*F362)</x:f>
      </x:c>
      <x:c r="H362" s="55" t="str">
        <x:f>IF(A362="",IF(COUNTA(C362:D362)&gt;0,"Fuori anno",""),IF(OR(COUNT(C362:D362)&lt;&gt;COUNTA(C362:D362),C362&lt;0,D362&lt;0,E362&lt;0),"Da verificare",""))</x:f>
      </x:c>
    </x:row>
    <x:row r="363" ht="25" customHeight="1">
      <x:c r="A363" s="51" t="n">
        <x:f>IF(OR(NOT(ISNUMBER($B$5)),$B$5&lt;1900,$B$5&gt;2100),"",IF(DATE($B$5,1,1)+349&gt;DATE($B$5,12,31),"",DATE($B$5,1,1)+349))</x:f>
        <x:v>46372</x:v>
      </x:c>
      <x:c r="B363" s="52" t="str">
        <x:f>IF(OR(A363="",NOT(ISNUMBER($B$7))),"",E362)</x:f>
      </x:c>
      <x:c r="C363" s="48"/>
      <x:c r="D363" s="48"/>
      <x:c r="E363" s="52" t="str">
        <x:f>IF(B363="","",B363+SUM(C363)-SUM(D363))</x:f>
      </x:c>
      <x:c r="F363" s="53" t="str">
        <x:f>IF(OR(A363="",COUNT($B$8:$B$9)&lt;2,$B$9&lt;=0,$B$8&lt;0,$B$8&gt;1),"",$B$8/$B$9)</x:f>
      </x:c>
      <x:c r="G363" s="54" t="str">
        <x:f>IF(OR(E363="",F363=""),"",E363*F363)</x:f>
      </x:c>
      <x:c r="H363" s="55" t="str">
        <x:f>IF(A363="",IF(COUNTA(C363:D363)&gt;0,"Fuori anno",""),IF(OR(COUNT(C363:D363)&lt;&gt;COUNTA(C363:D363),C363&lt;0,D363&lt;0,E363&lt;0),"Da verificare",""))</x:f>
      </x:c>
    </x:row>
    <x:row r="364" ht="25" customHeight="1">
      <x:c r="A364" s="51" t="n">
        <x:f>IF(OR(NOT(ISNUMBER($B$5)),$B$5&lt;1900,$B$5&gt;2100),"",IF(DATE($B$5,1,1)+350&gt;DATE($B$5,12,31),"",DATE($B$5,1,1)+350))</x:f>
        <x:v>46373</x:v>
      </x:c>
      <x:c r="B364" s="52" t="str">
        <x:f>IF(OR(A364="",NOT(ISNUMBER($B$7))),"",E363)</x:f>
      </x:c>
      <x:c r="C364" s="48"/>
      <x:c r="D364" s="48"/>
      <x:c r="E364" s="52" t="str">
        <x:f>IF(B364="","",B364+SUM(C364)-SUM(D364))</x:f>
      </x:c>
      <x:c r="F364" s="53" t="str">
        <x:f>IF(OR(A364="",COUNT($B$8:$B$9)&lt;2,$B$9&lt;=0,$B$8&lt;0,$B$8&gt;1),"",$B$8/$B$9)</x:f>
      </x:c>
      <x:c r="G364" s="54" t="str">
        <x:f>IF(OR(E364="",F364=""),"",E364*F364)</x:f>
      </x:c>
      <x:c r="H364" s="55" t="str">
        <x:f>IF(A364="",IF(COUNTA(C364:D364)&gt;0,"Fuori anno",""),IF(OR(COUNT(C364:D364)&lt;&gt;COUNTA(C364:D364),C364&lt;0,D364&lt;0,E364&lt;0),"Da verificare",""))</x:f>
      </x:c>
    </x:row>
    <x:row r="365" ht="25" customHeight="1">
      <x:c r="A365" s="51" t="n">
        <x:f>IF(OR(NOT(ISNUMBER($B$5)),$B$5&lt;1900,$B$5&gt;2100),"",IF(DATE($B$5,1,1)+351&gt;DATE($B$5,12,31),"",DATE($B$5,1,1)+351))</x:f>
        <x:v>46374</x:v>
      </x:c>
      <x:c r="B365" s="52" t="str">
        <x:f>IF(OR(A365="",NOT(ISNUMBER($B$7))),"",E364)</x:f>
      </x:c>
      <x:c r="C365" s="48"/>
      <x:c r="D365" s="48"/>
      <x:c r="E365" s="52" t="str">
        <x:f>IF(B365="","",B365+SUM(C365)-SUM(D365))</x:f>
      </x:c>
      <x:c r="F365" s="53" t="str">
        <x:f>IF(OR(A365="",COUNT($B$8:$B$9)&lt;2,$B$9&lt;=0,$B$8&lt;0,$B$8&gt;1),"",$B$8/$B$9)</x:f>
      </x:c>
      <x:c r="G365" s="54" t="str">
        <x:f>IF(OR(E365="",F365=""),"",E365*F365)</x:f>
      </x:c>
      <x:c r="H365" s="55" t="str">
        <x:f>IF(A365="",IF(COUNTA(C365:D365)&gt;0,"Fuori anno",""),IF(OR(COUNT(C365:D365)&lt;&gt;COUNTA(C365:D365),C365&lt;0,D365&lt;0,E365&lt;0),"Da verificare",""))</x:f>
      </x:c>
    </x:row>
    <x:row r="366" ht="25" customHeight="1">
      <x:c r="A366" s="51" t="n">
        <x:f>IF(OR(NOT(ISNUMBER($B$5)),$B$5&lt;1900,$B$5&gt;2100),"",IF(DATE($B$5,1,1)+352&gt;DATE($B$5,12,31),"",DATE($B$5,1,1)+352))</x:f>
        <x:v>46375</x:v>
      </x:c>
      <x:c r="B366" s="52" t="str">
        <x:f>IF(OR(A366="",NOT(ISNUMBER($B$7))),"",E365)</x:f>
      </x:c>
      <x:c r="C366" s="48"/>
      <x:c r="D366" s="48"/>
      <x:c r="E366" s="52" t="str">
        <x:f>IF(B366="","",B366+SUM(C366)-SUM(D366))</x:f>
      </x:c>
      <x:c r="F366" s="53" t="str">
        <x:f>IF(OR(A366="",COUNT($B$8:$B$9)&lt;2,$B$9&lt;=0,$B$8&lt;0,$B$8&gt;1),"",$B$8/$B$9)</x:f>
      </x:c>
      <x:c r="G366" s="54" t="str">
        <x:f>IF(OR(E366="",F366=""),"",E366*F366)</x:f>
      </x:c>
      <x:c r="H366" s="55" t="str">
        <x:f>IF(A366="",IF(COUNTA(C366:D366)&gt;0,"Fuori anno",""),IF(OR(COUNT(C366:D366)&lt;&gt;COUNTA(C366:D366),C366&lt;0,D366&lt;0,E366&lt;0),"Da verificare",""))</x:f>
      </x:c>
    </x:row>
    <x:row r="367" ht="25" customHeight="1">
      <x:c r="A367" s="51" t="n">
        <x:f>IF(OR(NOT(ISNUMBER($B$5)),$B$5&lt;1900,$B$5&gt;2100),"",IF(DATE($B$5,1,1)+353&gt;DATE($B$5,12,31),"",DATE($B$5,1,1)+353))</x:f>
        <x:v>46376</x:v>
      </x:c>
      <x:c r="B367" s="52" t="str">
        <x:f>IF(OR(A367="",NOT(ISNUMBER($B$7))),"",E366)</x:f>
      </x:c>
      <x:c r="C367" s="48"/>
      <x:c r="D367" s="48"/>
      <x:c r="E367" s="52" t="str">
        <x:f>IF(B367="","",B367+SUM(C367)-SUM(D367))</x:f>
      </x:c>
      <x:c r="F367" s="53" t="str">
        <x:f>IF(OR(A367="",COUNT($B$8:$B$9)&lt;2,$B$9&lt;=0,$B$8&lt;0,$B$8&gt;1),"",$B$8/$B$9)</x:f>
      </x:c>
      <x:c r="G367" s="54" t="str">
        <x:f>IF(OR(E367="",F367=""),"",E367*F367)</x:f>
      </x:c>
      <x:c r="H367" s="55" t="str">
        <x:f>IF(A367="",IF(COUNTA(C367:D367)&gt;0,"Fuori anno",""),IF(OR(COUNT(C367:D367)&lt;&gt;COUNTA(C367:D367),C367&lt;0,D367&lt;0,E367&lt;0),"Da verificare",""))</x:f>
      </x:c>
    </x:row>
    <x:row r="368" ht="25" customHeight="1">
      <x:c r="A368" s="51" t="n">
        <x:f>IF(OR(NOT(ISNUMBER($B$5)),$B$5&lt;1900,$B$5&gt;2100),"",IF(DATE($B$5,1,1)+354&gt;DATE($B$5,12,31),"",DATE($B$5,1,1)+354))</x:f>
        <x:v>46377</x:v>
      </x:c>
      <x:c r="B368" s="52" t="str">
        <x:f>IF(OR(A368="",NOT(ISNUMBER($B$7))),"",E367)</x:f>
      </x:c>
      <x:c r="C368" s="48"/>
      <x:c r="D368" s="48"/>
      <x:c r="E368" s="52" t="str">
        <x:f>IF(B368="","",B368+SUM(C368)-SUM(D368))</x:f>
      </x:c>
      <x:c r="F368" s="53" t="str">
        <x:f>IF(OR(A368="",COUNT($B$8:$B$9)&lt;2,$B$9&lt;=0,$B$8&lt;0,$B$8&gt;1),"",$B$8/$B$9)</x:f>
      </x:c>
      <x:c r="G368" s="54" t="str">
        <x:f>IF(OR(E368="",F368=""),"",E368*F368)</x:f>
      </x:c>
      <x:c r="H368" s="55" t="str">
        <x:f>IF(A368="",IF(COUNTA(C368:D368)&gt;0,"Fuori anno",""),IF(OR(COUNT(C368:D368)&lt;&gt;COUNTA(C368:D368),C368&lt;0,D368&lt;0,E368&lt;0),"Da verificare",""))</x:f>
      </x:c>
    </x:row>
    <x:row r="369" ht="25" customHeight="1">
      <x:c r="A369" s="51" t="n">
        <x:f>IF(OR(NOT(ISNUMBER($B$5)),$B$5&lt;1900,$B$5&gt;2100),"",IF(DATE($B$5,1,1)+355&gt;DATE($B$5,12,31),"",DATE($B$5,1,1)+355))</x:f>
        <x:v>46378</x:v>
      </x:c>
      <x:c r="B369" s="52" t="str">
        <x:f>IF(OR(A369="",NOT(ISNUMBER($B$7))),"",E368)</x:f>
      </x:c>
      <x:c r="C369" s="48"/>
      <x:c r="D369" s="48"/>
      <x:c r="E369" s="52" t="str">
        <x:f>IF(B369="","",B369+SUM(C369)-SUM(D369))</x:f>
      </x:c>
      <x:c r="F369" s="53" t="str">
        <x:f>IF(OR(A369="",COUNT($B$8:$B$9)&lt;2,$B$9&lt;=0,$B$8&lt;0,$B$8&gt;1),"",$B$8/$B$9)</x:f>
      </x:c>
      <x:c r="G369" s="54" t="str">
        <x:f>IF(OR(E369="",F369=""),"",E369*F369)</x:f>
      </x:c>
      <x:c r="H369" s="55" t="str">
        <x:f>IF(A369="",IF(COUNTA(C369:D369)&gt;0,"Fuori anno",""),IF(OR(COUNT(C369:D369)&lt;&gt;COUNTA(C369:D369),C369&lt;0,D369&lt;0,E369&lt;0),"Da verificare",""))</x:f>
      </x:c>
    </x:row>
    <x:row r="370" ht="25" customHeight="1">
      <x:c r="A370" s="51" t="n">
        <x:f>IF(OR(NOT(ISNUMBER($B$5)),$B$5&lt;1900,$B$5&gt;2100),"",IF(DATE($B$5,1,1)+356&gt;DATE($B$5,12,31),"",DATE($B$5,1,1)+356))</x:f>
        <x:v>46379</x:v>
      </x:c>
      <x:c r="B370" s="52" t="str">
        <x:f>IF(OR(A370="",NOT(ISNUMBER($B$7))),"",E369)</x:f>
      </x:c>
      <x:c r="C370" s="48"/>
      <x:c r="D370" s="48"/>
      <x:c r="E370" s="52" t="str">
        <x:f>IF(B370="","",B370+SUM(C370)-SUM(D370))</x:f>
      </x:c>
      <x:c r="F370" s="53" t="str">
        <x:f>IF(OR(A370="",COUNT($B$8:$B$9)&lt;2,$B$9&lt;=0,$B$8&lt;0,$B$8&gt;1),"",$B$8/$B$9)</x:f>
      </x:c>
      <x:c r="G370" s="54" t="str">
        <x:f>IF(OR(E370="",F370=""),"",E370*F370)</x:f>
      </x:c>
      <x:c r="H370" s="55" t="str">
        <x:f>IF(A370="",IF(COUNTA(C370:D370)&gt;0,"Fuori anno",""),IF(OR(COUNT(C370:D370)&lt;&gt;COUNTA(C370:D370),C370&lt;0,D370&lt;0,E370&lt;0),"Da verificare",""))</x:f>
      </x:c>
    </x:row>
    <x:row r="371" ht="25" customHeight="1">
      <x:c r="A371" s="51" t="n">
        <x:f>IF(OR(NOT(ISNUMBER($B$5)),$B$5&lt;1900,$B$5&gt;2100),"",IF(DATE($B$5,1,1)+357&gt;DATE($B$5,12,31),"",DATE($B$5,1,1)+357))</x:f>
        <x:v>46380</x:v>
      </x:c>
      <x:c r="B371" s="52" t="str">
        <x:f>IF(OR(A371="",NOT(ISNUMBER($B$7))),"",E370)</x:f>
      </x:c>
      <x:c r="C371" s="48"/>
      <x:c r="D371" s="48"/>
      <x:c r="E371" s="52" t="str">
        <x:f>IF(B371="","",B371+SUM(C371)-SUM(D371))</x:f>
      </x:c>
      <x:c r="F371" s="53" t="str">
        <x:f>IF(OR(A371="",COUNT($B$8:$B$9)&lt;2,$B$9&lt;=0,$B$8&lt;0,$B$8&gt;1),"",$B$8/$B$9)</x:f>
      </x:c>
      <x:c r="G371" s="54" t="str">
        <x:f>IF(OR(E371="",F371=""),"",E371*F371)</x:f>
      </x:c>
      <x:c r="H371" s="55" t="str">
        <x:f>IF(A371="",IF(COUNTA(C371:D371)&gt;0,"Fuori anno",""),IF(OR(COUNT(C371:D371)&lt;&gt;COUNTA(C371:D371),C371&lt;0,D371&lt;0,E371&lt;0),"Da verificare",""))</x:f>
      </x:c>
    </x:row>
    <x:row r="372" ht="25" customHeight="1">
      <x:c r="A372" s="51" t="n">
        <x:f>IF(OR(NOT(ISNUMBER($B$5)),$B$5&lt;1900,$B$5&gt;2100),"",IF(DATE($B$5,1,1)+358&gt;DATE($B$5,12,31),"",DATE($B$5,1,1)+358))</x:f>
        <x:v>46381</x:v>
      </x:c>
      <x:c r="B372" s="52" t="str">
        <x:f>IF(OR(A372="",NOT(ISNUMBER($B$7))),"",E371)</x:f>
      </x:c>
      <x:c r="C372" s="48"/>
      <x:c r="D372" s="48"/>
      <x:c r="E372" s="52" t="str">
        <x:f>IF(B372="","",B372+SUM(C372)-SUM(D372))</x:f>
      </x:c>
      <x:c r="F372" s="53" t="str">
        <x:f>IF(OR(A372="",COUNT($B$8:$B$9)&lt;2,$B$9&lt;=0,$B$8&lt;0,$B$8&gt;1),"",$B$8/$B$9)</x:f>
      </x:c>
      <x:c r="G372" s="54" t="str">
        <x:f>IF(OR(E372="",F372=""),"",E372*F372)</x:f>
      </x:c>
      <x:c r="H372" s="55" t="str">
        <x:f>IF(A372="",IF(COUNTA(C372:D372)&gt;0,"Fuori anno",""),IF(OR(COUNT(C372:D372)&lt;&gt;COUNTA(C372:D372),C372&lt;0,D372&lt;0,E372&lt;0),"Da verificare",""))</x:f>
      </x:c>
    </x:row>
    <x:row r="373" ht="25" customHeight="1">
      <x:c r="A373" s="51" t="n">
        <x:f>IF(OR(NOT(ISNUMBER($B$5)),$B$5&lt;1900,$B$5&gt;2100),"",IF(DATE($B$5,1,1)+359&gt;DATE($B$5,12,31),"",DATE($B$5,1,1)+359))</x:f>
        <x:v>46382</x:v>
      </x:c>
      <x:c r="B373" s="52" t="str">
        <x:f>IF(OR(A373="",NOT(ISNUMBER($B$7))),"",E372)</x:f>
      </x:c>
      <x:c r="C373" s="48"/>
      <x:c r="D373" s="48"/>
      <x:c r="E373" s="52" t="str">
        <x:f>IF(B373="","",B373+SUM(C373)-SUM(D373))</x:f>
      </x:c>
      <x:c r="F373" s="53" t="str">
        <x:f>IF(OR(A373="",COUNT($B$8:$B$9)&lt;2,$B$9&lt;=0,$B$8&lt;0,$B$8&gt;1),"",$B$8/$B$9)</x:f>
      </x:c>
      <x:c r="G373" s="54" t="str">
        <x:f>IF(OR(E373="",F373=""),"",E373*F373)</x:f>
      </x:c>
      <x:c r="H373" s="55" t="str">
        <x:f>IF(A373="",IF(COUNTA(C373:D373)&gt;0,"Fuori anno",""),IF(OR(COUNT(C373:D373)&lt;&gt;COUNTA(C373:D373),C373&lt;0,D373&lt;0,E373&lt;0),"Da verificare",""))</x:f>
      </x:c>
    </x:row>
    <x:row r="374" ht="25" customHeight="1">
      <x:c r="A374" s="51" t="n">
        <x:f>IF(OR(NOT(ISNUMBER($B$5)),$B$5&lt;1900,$B$5&gt;2100),"",IF(DATE($B$5,1,1)+360&gt;DATE($B$5,12,31),"",DATE($B$5,1,1)+360))</x:f>
        <x:v>46383</x:v>
      </x:c>
      <x:c r="B374" s="52" t="str">
        <x:f>IF(OR(A374="",NOT(ISNUMBER($B$7))),"",E373)</x:f>
      </x:c>
      <x:c r="C374" s="48"/>
      <x:c r="D374" s="48"/>
      <x:c r="E374" s="52" t="str">
        <x:f>IF(B374="","",B374+SUM(C374)-SUM(D374))</x:f>
      </x:c>
      <x:c r="F374" s="53" t="str">
        <x:f>IF(OR(A374="",COUNT($B$8:$B$9)&lt;2,$B$9&lt;=0,$B$8&lt;0,$B$8&gt;1),"",$B$8/$B$9)</x:f>
      </x:c>
      <x:c r="G374" s="54" t="str">
        <x:f>IF(OR(E374="",F374=""),"",E374*F374)</x:f>
      </x:c>
      <x:c r="H374" s="55" t="str">
        <x:f>IF(A374="",IF(COUNTA(C374:D374)&gt;0,"Fuori anno",""),IF(OR(COUNT(C374:D374)&lt;&gt;COUNTA(C374:D374),C374&lt;0,D374&lt;0,E374&lt;0),"Da verificare",""))</x:f>
      </x:c>
    </x:row>
    <x:row r="375" ht="25" customHeight="1">
      <x:c r="A375" s="51" t="n">
        <x:f>IF(OR(NOT(ISNUMBER($B$5)),$B$5&lt;1900,$B$5&gt;2100),"",IF(DATE($B$5,1,1)+361&gt;DATE($B$5,12,31),"",DATE($B$5,1,1)+361))</x:f>
        <x:v>46384</x:v>
      </x:c>
      <x:c r="B375" s="52" t="str">
        <x:f>IF(OR(A375="",NOT(ISNUMBER($B$7))),"",E374)</x:f>
      </x:c>
      <x:c r="C375" s="48"/>
      <x:c r="D375" s="48"/>
      <x:c r="E375" s="52" t="str">
        <x:f>IF(B375="","",B375+SUM(C375)-SUM(D375))</x:f>
      </x:c>
      <x:c r="F375" s="53" t="str">
        <x:f>IF(OR(A375="",COUNT($B$8:$B$9)&lt;2,$B$9&lt;=0,$B$8&lt;0,$B$8&gt;1),"",$B$8/$B$9)</x:f>
      </x:c>
      <x:c r="G375" s="54" t="str">
        <x:f>IF(OR(E375="",F375=""),"",E375*F375)</x:f>
      </x:c>
      <x:c r="H375" s="55" t="str">
        <x:f>IF(A375="",IF(COUNTA(C375:D375)&gt;0,"Fuori anno",""),IF(OR(COUNT(C375:D375)&lt;&gt;COUNTA(C375:D375),C375&lt;0,D375&lt;0,E375&lt;0),"Da verificare",""))</x:f>
      </x:c>
    </x:row>
    <x:row r="376" ht="25" customHeight="1">
      <x:c r="A376" s="51" t="n">
        <x:f>IF(OR(NOT(ISNUMBER($B$5)),$B$5&lt;1900,$B$5&gt;2100),"",IF(DATE($B$5,1,1)+362&gt;DATE($B$5,12,31),"",DATE($B$5,1,1)+362))</x:f>
        <x:v>46385</x:v>
      </x:c>
      <x:c r="B376" s="52" t="str">
        <x:f>IF(OR(A376="",NOT(ISNUMBER($B$7))),"",E375)</x:f>
      </x:c>
      <x:c r="C376" s="48"/>
      <x:c r="D376" s="48"/>
      <x:c r="E376" s="52" t="str">
        <x:f>IF(B376="","",B376+SUM(C376)-SUM(D376))</x:f>
      </x:c>
      <x:c r="F376" s="53" t="str">
        <x:f>IF(OR(A376="",COUNT($B$8:$B$9)&lt;2,$B$9&lt;=0,$B$8&lt;0,$B$8&gt;1),"",$B$8/$B$9)</x:f>
      </x:c>
      <x:c r="G376" s="54" t="str">
        <x:f>IF(OR(E376="",F376=""),"",E376*F376)</x:f>
      </x:c>
      <x:c r="H376" s="55" t="str">
        <x:f>IF(A376="",IF(COUNTA(C376:D376)&gt;0,"Fuori anno",""),IF(OR(COUNT(C376:D376)&lt;&gt;COUNTA(C376:D376),C376&lt;0,D376&lt;0,E376&lt;0),"Da verificare",""))</x:f>
      </x:c>
    </x:row>
    <x:row r="377" ht="25" customHeight="1">
      <x:c r="A377" s="51" t="n">
        <x:f>IF(OR(NOT(ISNUMBER($B$5)),$B$5&lt;1900,$B$5&gt;2100),"",IF(DATE($B$5,1,1)+363&gt;DATE($B$5,12,31),"",DATE($B$5,1,1)+363))</x:f>
        <x:v>46386</x:v>
      </x:c>
      <x:c r="B377" s="52" t="str">
        <x:f>IF(OR(A377="",NOT(ISNUMBER($B$7))),"",E376)</x:f>
      </x:c>
      <x:c r="C377" s="48"/>
      <x:c r="D377" s="48"/>
      <x:c r="E377" s="52" t="str">
        <x:f>IF(B377="","",B377+SUM(C377)-SUM(D377))</x:f>
      </x:c>
      <x:c r="F377" s="53" t="str">
        <x:f>IF(OR(A377="",COUNT($B$8:$B$9)&lt;2,$B$9&lt;=0,$B$8&lt;0,$B$8&gt;1),"",$B$8/$B$9)</x:f>
      </x:c>
      <x:c r="G377" s="54" t="str">
        <x:f>IF(OR(E377="",F377=""),"",E377*F377)</x:f>
      </x:c>
      <x:c r="H377" s="55" t="str">
        <x:f>IF(A377="",IF(COUNTA(C377:D377)&gt;0,"Fuori anno",""),IF(OR(COUNT(C377:D377)&lt;&gt;COUNTA(C377:D377),C377&lt;0,D377&lt;0,E377&lt;0),"Da verificare",""))</x:f>
      </x:c>
    </x:row>
    <x:row r="378" ht="25" customHeight="1">
      <x:c r="A378" s="51" t="n">
        <x:f>IF(OR(NOT(ISNUMBER($B$5)),$B$5&lt;1900,$B$5&gt;2100),"",IF(DATE($B$5,1,1)+364&gt;DATE($B$5,12,31),"",DATE($B$5,1,1)+364))</x:f>
        <x:v>46387</x:v>
      </x:c>
      <x:c r="B378" s="52" t="str">
        <x:f>IF(OR(A378="",NOT(ISNUMBER($B$7))),"",E377)</x:f>
      </x:c>
      <x:c r="C378" s="48"/>
      <x:c r="D378" s="48"/>
      <x:c r="E378" s="52" t="str">
        <x:f>IF(B378="","",B378+SUM(C378)-SUM(D378))</x:f>
      </x:c>
      <x:c r="F378" s="53" t="str">
        <x:f>IF(OR(A378="",COUNT($B$8:$B$9)&lt;2,$B$9&lt;=0,$B$8&lt;0,$B$8&gt;1),"",$B$8/$B$9)</x:f>
      </x:c>
      <x:c r="G378" s="54" t="str">
        <x:f>IF(OR(E378="",F378=""),"",E378*F378)</x:f>
      </x:c>
      <x:c r="H378" s="55" t="str">
        <x:f>IF(A378="",IF(COUNTA(C378:D378)&gt;0,"Fuori anno",""),IF(OR(COUNT(C378:D378)&lt;&gt;COUNTA(C378:D378),C378&lt;0,D378&lt;0,E378&lt;0),"Da verificare",""))</x:f>
      </x:c>
    </x:row>
    <x:row r="379" ht="25" customHeight="1">
      <x:c r="A379" s="51" t="str">
        <x:f>IF(OR(NOT(ISNUMBER($B$5)),$B$5&lt;1900,$B$5&gt;2100),"",IF(DATE($B$5,1,1)+365&gt;DATE($B$5,12,31),"",DATE($B$5,1,1)+365))</x:f>
      </x:c>
      <x:c r="B379" s="52" t="str">
        <x:f>IF(OR(A379="",NOT(ISNUMBER($B$7))),"",E378)</x:f>
      </x:c>
      <x:c r="C379" s="48"/>
      <x:c r="D379" s="48"/>
      <x:c r="E379" s="52" t="str">
        <x:f>IF(B379="","",B379+SUM(C379)-SUM(D379))</x:f>
      </x:c>
      <x:c r="F379" s="53" t="str">
        <x:f>IF(OR(A379="",COUNT($B$8:$B$9)&lt;2,$B$9&lt;=0,$B$8&lt;0,$B$8&gt;1),"",$B$8/$B$9)</x:f>
      </x:c>
      <x:c r="G379" s="54" t="str">
        <x:f>IF(OR(E379="",F379=""),"",E379*F379)</x:f>
      </x:c>
      <x:c r="H379" s="55" t="str">
        <x:f>IF(A379="",IF(COUNTA(C379:D379)&gt;0,"Fuori anno",""),IF(OR(COUNT(C379:D379)&lt;&gt;COUNTA(C379:D379),C379&lt;0,D379&lt;0,E379&lt;0),"Da verificare",""))</x:f>
      </x:c>
    </x:row>
    <x:row r="380" ht="25" customHeight="1">
      <x:c r="A380" s="45"/>
      <x:c r="B380" s="45"/>
      <x:c r="C380" s="45"/>
      <x:c r="D380" s="45"/>
      <x:c r="E380" s="45"/>
      <x:c r="F380" s="45"/>
      <x:c r="G380" s="45"/>
      <x:c r="H380" s="45"/>
    </x:row>
    <x:row r="381" ht="25" customHeight="1">
      <x:c r="A381" s="45" t="str">
        <x:v>Totale annuo</x:v>
      </x:c>
      <x:c r="B381" s="45"/>
      <x:c r="C381" s="55" t="n">
        <x:f>SUM(C14:C379)</x:f>
        <x:v>0</x:v>
      </x:c>
      <x:c r="D381" s="55" t="n">
        <x:f>SUM(D14:D379)</x:f>
        <x:v>0</x:v>
      </x:c>
      <x:c r="E381" s="45"/>
      <x:c r="F381" s="45"/>
      <x:c r="G381" s="52" t="str">
        <x:f>IF(COUNT(G14:G379)=0,"",SUM(G14:G379))</x:f>
      </x:c>
      <x:c r="H381" s="45"/>
    </x:row>
    <x:row r="382" ht="25" customHeight="1">
      <x:c r="A382" s="45"/>
      <x:c r="B382" s="45"/>
      <x:c r="C382" s="45"/>
      <x:c r="D382" s="45"/>
      <x:c r="E382" s="45"/>
      <x:c r="F382" s="45"/>
      <x:c r="G382" s="45"/>
      <x:c r="H382" s="45"/>
    </x:row>
    <x:row r="383" ht="25" customHeight="1">
      <x:c r="A383" s="45"/>
      <x:c r="B383" s="45"/>
      <x:c r="C383" s="45"/>
      <x:c r="D383" s="45"/>
      <x:c r="E383" s="45"/>
      <x:c r="F383" s="45"/>
      <x:c r="G383" s="45"/>
      <x:c r="H383" s="45"/>
    </x:row>
    <x:row r="384" ht="25" customHeight="1">
      <x:c r="A384" s="45"/>
      <x:c r="B384" s="45"/>
      <x:c r="C384" s="45"/>
      <x:c r="D384" s="45"/>
      <x:c r="E384" s="45"/>
      <x:c r="F384" s="45"/>
      <x:c r="G384" s="45"/>
      <x:c r="H384" s="45"/>
    </x:row>
    <x:row r="385" ht="25" customHeight="1">
      <x:c r="A385" s="45"/>
      <x:c r="B385" s="45"/>
      <x:c r="C385" s="45"/>
      <x:c r="D385" s="45"/>
      <x:c r="E385" s="45"/>
      <x:c r="F385" s="45"/>
      <x:c r="G385" s="45"/>
      <x:c r="H385" s="45"/>
    </x:row>
  </x:sheetData>
  <x:sheetProtection password="BBBD" sheet="1" objects="1" scenarios="1" selectLockedCells="0" selectUnlockedCells="0"/>
  <x:mergeCells>
    <x:mergeCell ref="A2:H2"/>
    <x:mergeCell ref="A3:H3"/>
    <x:mergeCell ref="C5:H6"/>
    <x:mergeCell ref="C8:H9"/>
    <x:mergeCell ref="A1:H1"/>
  </x:mergeCells>
  <x:conditionalFormatting sqref="H14:H379">
    <x:cfRule type="expression" dxfId="0" priority="1">
      <x:formula>$H14&lt;&gt;""</x:formula>
    </x:cfRule>
  </x:conditionalFormatting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0a6bd265ac8e4c0b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85" customHeight="1">
      <x:c r="A1" s="43" t="str">
        <x:v>M3C di Mirko Checchetto
Consulenza applicativa e soluzioni informatiche per le accise
345 9790237  |  mirko.checchetto@m3c.it  |  www.m3c.it</x:v>
      </x:c>
      <x:c r="B1" s="43"/>
      <x:c r="C1" s="43"/>
      <x:c r="D1" s="43"/>
      <x:c r="E1" s="43"/>
      <x:c r="F1" s="43"/>
    </x:row>
    <x:row r="2" ht="25" customHeight="1">
      <x:c r="A2" s="44" t="str">
        <x:v>Istruzioni di compilazione</x:v>
      </x:c>
      <x:c r="B2" s="45"/>
      <x:c r="C2" s="45"/>
      <x:c r="D2" s="45"/>
      <x:c r="E2" s="45"/>
      <x:c r="F2" s="45"/>
    </x:row>
    <x:row r="3" ht="25" customHeight="1">
      <x:c r="A3" s="45" t="str">
        <x:v>Celle gialle compilabili. Formule e struttura protette.</x:v>
      </x:c>
      <x:c r="B3" s="45"/>
      <x:c r="C3" s="45"/>
      <x:c r="D3" s="45"/>
      <x:c r="E3" s="45"/>
      <x:c r="F3" s="45"/>
    </x:row>
    <x:row r="4" ht="25" customHeight="1">
      <x:c r="A4" s="45"/>
      <x:c r="B4" s="45"/>
      <x:c r="C4" s="45"/>
      <x:c r="D4" s="45"/>
      <x:c r="E4" s="45"/>
      <x:c r="F4" s="45"/>
    </x:row>
    <x:row r="5" ht="25" customHeight="1">
      <x:c r="A5" s="45"/>
      <x:c r="B5" s="45"/>
      <x:c r="C5" s="45"/>
      <x:c r="D5" s="45"/>
      <x:c r="E5" s="45"/>
      <x:c r="F5" s="45"/>
    </x:row>
    <x:row r="6" ht="25" customHeight="1">
      <x:c r="A6" s="45"/>
      <x:c r="B6" s="45"/>
      <x:c r="C6" s="45"/>
      <x:c r="D6" s="45"/>
      <x:c r="E6" s="45"/>
      <x:c r="F6" s="45"/>
    </x:row>
    <x:row r="7" ht="25" customHeight="1">
      <x:c r="A7" s="45"/>
      <x:c r="B7" s="45"/>
      <x:c r="C7" s="45"/>
      <x:c r="D7" s="45"/>
      <x:c r="E7" s="45"/>
      <x:c r="F7" s="45"/>
    </x:row>
    <x:row r="8" ht="25" customHeight="1">
      <x:c r="A8" s="45"/>
      <x:c r="B8" s="45"/>
      <x:c r="C8" s="45"/>
      <x:c r="D8" s="45"/>
      <x:c r="E8" s="45"/>
      <x:c r="F8" s="45"/>
    </x:row>
    <x:row r="9" ht="40" customHeight="1">
      <x:c r="A9" s="47" t="str">
        <x:v>Compilare anno, registro, giacenza iniziale, aliquota annuale e divisore.</x:v>
      </x:c>
      <x:c r="B9" s="45"/>
      <x:c r="C9" s="45"/>
      <x:c r="D9" s="45"/>
      <x:c r="E9" s="45"/>
      <x:c r="F9" s="45"/>
    </x:row>
    <x:row r="10" ht="40" customHeight="1">
      <x:c r="A10" s="47" t="str">
        <x:v>Inserire i totali giornalieri di carico e scarico direttamente nel prospetto.</x:v>
      </x:c>
      <x:c r="B10" s="45"/>
      <x:c r="C10" s="45"/>
      <x:c r="D10" s="45"/>
      <x:c r="E10" s="45"/>
      <x:c r="F10" s="45"/>
    </x:row>
    <x:row r="11" ht="40" customHeight="1">
      <x:c r="A11" s="47" t="str">
        <x:v>Il calo è calcolato sulla giacenza finale giornaliera e non diminuisce la giacenza successiva.</x:v>
      </x:c>
      <x:c r="B11" s="45"/>
      <x:c r="C11" s="45"/>
      <x:c r="D11" s="45"/>
      <x:c r="E11" s="45"/>
      <x:c r="F11" s="45"/>
    </x:row>
    <x:row r="12" ht="40" customHeight="1">
      <x:c r="A12" s="47" t="str">
        <x:v>Gli anni bisestili mostrano 366 giorni. Il divisore non cambia automaticamente.</x:v>
      </x:c>
      <x:c r="B12" s="45"/>
      <x:c r="C12" s="45"/>
      <x:c r="D12" s="45"/>
      <x:c r="E12" s="45"/>
      <x:c r="F12" s="45"/>
    </x:row>
    <x:row r="13" ht="40" customHeight="1">
      <x:c r="A13" s="47" t="str">
        <x:v>Le date restano visibili anche senza quantità; i calcoli attendono i parametri.</x:v>
      </x:c>
      <x:c r="B13" s="45"/>
      <x:c r="C13" s="45"/>
      <x:c r="D13" s="45"/>
      <x:c r="E13" s="45"/>
      <x:c r="F13" s="45"/>
    </x:row>
    <x:row r="14" ht="40" customHeight="1">
      <x:c r="A14" s="47" t="str">
        <x:v>Modello M3C di supporto operativo, non documento ufficiale ADM.</x:v>
      </x:c>
      <x:c r="B14" s="45"/>
      <x:c r="C14" s="45"/>
      <x:c r="D14" s="45"/>
      <x:c r="E14" s="45"/>
      <x:c r="F14" s="45"/>
    </x:row>
    <x:row r="15" ht="40" customHeight="1">
      <x:c r="A15" s="47" t="str">
        <x:v>Percentuali e riferimenti autorizzativi devono essere verificati per il caso concreto.</x:v>
      </x:c>
      <x:c r="B15" s="45"/>
      <x:c r="C15" s="45"/>
      <x:c r="D15" s="45"/>
      <x:c r="E15" s="45"/>
      <x:c r="F15" s="45"/>
    </x:row>
    <x:row r="16" ht="40" customHeight="1">
      <x:c r="A16" s="47" t="str">
        <x:v>Formule e struttura protette. La protezione Excel non impedisce ogni copia o riproduzione.</x:v>
      </x:c>
      <x:c r="B16" s="45"/>
      <x:c r="C16" s="45"/>
      <x:c r="D16" s="45"/>
      <x:c r="E16" s="45"/>
      <x:c r="F16" s="45"/>
    </x:row>
    <x:row r="17" ht="25" customHeight="1">
      <x:c r="A17" s="45"/>
      <x:c r="B17" s="45"/>
      <x:c r="C17" s="45"/>
      <x:c r="D17" s="45"/>
      <x:c r="E17" s="45"/>
      <x:c r="F17" s="45"/>
    </x:row>
    <x:row r="18" ht="25" customHeight="1">
      <x:c r="A18" s="45"/>
      <x:c r="B18" s="45"/>
      <x:c r="C18" s="45"/>
      <x:c r="D18" s="45"/>
      <x:c r="E18" s="45"/>
      <x:c r="F18" s="45"/>
    </x:row>
    <x:row r="19" ht="25" customHeight="1">
      <x:c r="A19" s="45"/>
      <x:c r="B19" s="45"/>
      <x:c r="C19" s="45"/>
      <x:c r="D19" s="45"/>
      <x:c r="E19" s="45"/>
      <x:c r="F19" s="45"/>
    </x:row>
    <x:row r="20" ht="25" customHeight="1">
      <x:c r="A20" s="45"/>
      <x:c r="B20" s="45"/>
      <x:c r="C20" s="45"/>
      <x:c r="D20" s="45"/>
      <x:c r="E20" s="45"/>
      <x:c r="F20" s="45"/>
    </x:row>
    <x:row r="21" ht="25" customHeight="1">
      <x:c r="A21" s="45"/>
      <x:c r="B21" s="45"/>
      <x:c r="C21" s="45"/>
      <x:c r="D21" s="45"/>
      <x:c r="E21" s="45"/>
      <x:c r="F21" s="45"/>
    </x:row>
    <x:row r="22" ht="25" customHeight="1">
      <x:c r="A22" s="45"/>
      <x:c r="B22" s="45"/>
      <x:c r="C22" s="45"/>
      <x:c r="D22" s="45"/>
      <x:c r="E22" s="45"/>
      <x:c r="F22" s="45"/>
    </x:row>
  </x:sheetData>
  <x:sheetProtection password="BBBD" sheet="1" objects="1" scenarios="1" selectLockedCells="0" selectUnlockedCells="0"/>
  <x:mergeCells>
    <x:mergeCell ref="A2:F2"/>
    <x:mergeCell ref="A3:F3"/>
    <x:mergeCell ref="A9:F9"/>
    <x:mergeCell ref="A10:F10"/>
    <x:mergeCell ref="A11:F11"/>
    <x:mergeCell ref="A12:F12"/>
    <x:mergeCell ref="A13:F13"/>
    <x:mergeCell ref="A14:F14"/>
    <x:mergeCell ref="A15:F15"/>
    <x:mergeCell ref="A16:F16"/>
    <x:mergeCell ref="A1:F1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8e82c2593ab84ebc"/>
</x:worksheet>
</file>